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730"/>
  <workbookPr defaultThemeVersion="124226"/>
  <mc:AlternateContent xmlns:mc="http://schemas.openxmlformats.org/markup-compatibility/2006">
    <mc:Choice Requires="x15">
      <x15ac:absPath xmlns:x15ac="http://schemas.microsoft.com/office/spreadsheetml/2010/11/ac" url="H:\FALL 2020\Updated Files to Work with Team\"/>
    </mc:Choice>
  </mc:AlternateContent>
  <xr:revisionPtr revIDLastSave="0" documentId="8_{BF1D5971-8D44-45F2-B1ED-D8F37AF6FCCF}" xr6:coauthVersionLast="36" xr6:coauthVersionMax="36" xr10:uidLastSave="{00000000-0000-0000-0000-000000000000}"/>
  <bookViews>
    <workbookView xWindow="32760" yWindow="90" windowWidth="14235" windowHeight="14505"/>
  </bookViews>
  <sheets>
    <sheet name="Important Notes" sheetId="4" r:id="rId1"/>
    <sheet name="Template" sheetId="5" r:id="rId2"/>
  </sheets>
  <definedNames>
    <definedName name="_xlnm.Print_Area" localSheetId="0">'Important Notes'!$A$1:$S$48</definedName>
    <definedName name="_xlnm.Print_Area" localSheetId="1">Template!$A$1:$R$36,Template!$A$37:$J$98</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77" i="5" l="1"/>
  <c r="I75" i="5"/>
  <c r="H66" i="5"/>
  <c r="I64" i="5"/>
  <c r="G23" i="5" s="1"/>
  <c r="H55" i="5"/>
  <c r="I53" i="5"/>
  <c r="G22" i="5" s="1"/>
  <c r="H44" i="5"/>
  <c r="I42" i="5"/>
  <c r="G21" i="5" s="1"/>
  <c r="E24" i="5"/>
  <c r="F24" i="5" s="1"/>
  <c r="C71" i="5" s="1"/>
  <c r="E23" i="5"/>
  <c r="E22" i="5"/>
  <c r="F22" i="5" s="1"/>
  <c r="C49" i="5" s="1"/>
  <c r="E21" i="5"/>
  <c r="F21" i="5" s="1"/>
  <c r="C38" i="5" s="1"/>
  <c r="H19" i="5"/>
  <c r="G19" i="5"/>
  <c r="E19" i="5"/>
  <c r="F19" i="5" s="1"/>
  <c r="I19" i="5" s="1"/>
  <c r="H18" i="5"/>
  <c r="G18" i="5"/>
  <c r="E18" i="5"/>
  <c r="F18" i="5"/>
  <c r="H17" i="5"/>
  <c r="G17" i="5"/>
  <c r="E17" i="5"/>
  <c r="H16" i="5"/>
  <c r="G16" i="5"/>
  <c r="E16" i="5"/>
  <c r="I16" i="5" s="1"/>
  <c r="F16" i="5"/>
  <c r="H15" i="5"/>
  <c r="G15" i="5"/>
  <c r="E15" i="5"/>
  <c r="F15" i="5"/>
  <c r="H14" i="5"/>
  <c r="G14" i="5"/>
  <c r="E14" i="5"/>
  <c r="I14" i="5" s="1"/>
  <c r="F14" i="5"/>
  <c r="H12" i="5"/>
  <c r="G12" i="5"/>
  <c r="E12" i="5"/>
  <c r="F12" i="5"/>
  <c r="H11" i="5"/>
  <c r="G11" i="5"/>
  <c r="E11" i="5"/>
  <c r="I11" i="5" s="1"/>
  <c r="F11" i="5"/>
  <c r="H10" i="5"/>
  <c r="G10" i="5"/>
  <c r="E10" i="5"/>
  <c r="H9" i="5"/>
  <c r="G9" i="5"/>
  <c r="E9" i="5"/>
  <c r="F9" i="5"/>
  <c r="I9" i="5" s="1"/>
  <c r="H8" i="5"/>
  <c r="G8" i="5"/>
  <c r="E8" i="5"/>
  <c r="F8" i="5" s="1"/>
  <c r="E7" i="5"/>
  <c r="F7" i="5"/>
  <c r="F17" i="5"/>
  <c r="I17" i="5" s="1"/>
  <c r="I18" i="5"/>
  <c r="J18" i="5" s="1"/>
  <c r="Q18" i="5"/>
  <c r="R18" i="5" s="1"/>
  <c r="I15" i="5"/>
  <c r="J15" i="5" s="1"/>
  <c r="Q15" i="5"/>
  <c r="R15" i="5" s="1"/>
  <c r="I7" i="5"/>
  <c r="J7" i="5" s="1"/>
  <c r="F10" i="5"/>
  <c r="I10" i="5"/>
  <c r="I12" i="5"/>
  <c r="Q7" i="5"/>
  <c r="R7" i="5"/>
  <c r="J10" i="5"/>
  <c r="Q10" i="5"/>
  <c r="R10" i="5" s="1"/>
  <c r="J12" i="5"/>
  <c r="Q12" i="5"/>
  <c r="R12" i="5"/>
  <c r="Q17" i="5" l="1"/>
  <c r="R17" i="5" s="1"/>
  <c r="J17" i="5"/>
  <c r="Q19" i="5"/>
  <c r="R19" i="5" s="1"/>
  <c r="J19" i="5"/>
  <c r="D43" i="5"/>
  <c r="D44" i="5" s="1"/>
  <c r="C43" i="5"/>
  <c r="C44" i="5" s="1"/>
  <c r="G43" i="5"/>
  <c r="G44" i="5" s="1"/>
  <c r="H43" i="5"/>
  <c r="F43" i="5"/>
  <c r="F44" i="5" s="1"/>
  <c r="E43" i="5"/>
  <c r="E44" i="5" s="1"/>
  <c r="H54" i="5"/>
  <c r="F54" i="5"/>
  <c r="F55" i="5" s="1"/>
  <c r="E54" i="5"/>
  <c r="E55" i="5" s="1"/>
  <c r="C54" i="5"/>
  <c r="C55" i="5" s="1"/>
  <c r="I55" i="5" s="1"/>
  <c r="I56" i="5" s="1"/>
  <c r="I57" i="5" s="1"/>
  <c r="H22" i="5" s="1"/>
  <c r="I22" i="5" s="1"/>
  <c r="G54" i="5"/>
  <c r="G55" i="5" s="1"/>
  <c r="D54" i="5"/>
  <c r="D55" i="5" s="1"/>
  <c r="Q9" i="5"/>
  <c r="R9" i="5" s="1"/>
  <c r="J9" i="5"/>
  <c r="J11" i="5"/>
  <c r="Q11" i="5"/>
  <c r="R11" i="5" s="1"/>
  <c r="J14" i="5"/>
  <c r="Q14" i="5"/>
  <c r="R14" i="5" s="1"/>
  <c r="J16" i="5"/>
  <c r="Q16" i="5"/>
  <c r="R16" i="5" s="1"/>
  <c r="F76" i="5"/>
  <c r="F77" i="5" s="1"/>
  <c r="D76" i="5"/>
  <c r="D77" i="5" s="1"/>
  <c r="H76" i="5"/>
  <c r="E76" i="5"/>
  <c r="E77" i="5" s="1"/>
  <c r="C76" i="5"/>
  <c r="C77" i="5" s="1"/>
  <c r="I77" i="5" s="1"/>
  <c r="I78" i="5" s="1"/>
  <c r="I79" i="5" s="1"/>
  <c r="H24" i="5" s="1"/>
  <c r="G76" i="5"/>
  <c r="G77" i="5" s="1"/>
  <c r="G24" i="5"/>
  <c r="I8" i="5"/>
  <c r="F23" i="5"/>
  <c r="C60" i="5" s="1"/>
  <c r="Q22" i="5" l="1"/>
  <c r="R22" i="5" s="1"/>
  <c r="J22" i="5"/>
  <c r="I44" i="5"/>
  <c r="I45" i="5" s="1"/>
  <c r="I46" i="5" s="1"/>
  <c r="H21" i="5" s="1"/>
  <c r="I21" i="5" s="1"/>
  <c r="Q8" i="5"/>
  <c r="R8" i="5" s="1"/>
  <c r="J8" i="5"/>
  <c r="E65" i="5"/>
  <c r="E66" i="5" s="1"/>
  <c r="F65" i="5"/>
  <c r="F66" i="5" s="1"/>
  <c r="H65" i="5"/>
  <c r="C65" i="5"/>
  <c r="C66" i="5" s="1"/>
  <c r="G65" i="5"/>
  <c r="G66" i="5" s="1"/>
  <c r="D65" i="5"/>
  <c r="D66" i="5" s="1"/>
  <c r="I24" i="5"/>
  <c r="J21" i="5" l="1"/>
  <c r="Q21" i="5"/>
  <c r="R21" i="5" s="1"/>
  <c r="I66" i="5"/>
  <c r="I67" i="5" s="1"/>
  <c r="I68" i="5" s="1"/>
  <c r="H23" i="5" s="1"/>
  <c r="I23" i="5" s="1"/>
  <c r="J24" i="5"/>
  <c r="Q24" i="5"/>
  <c r="R24" i="5" s="1"/>
  <c r="Q23" i="5" l="1"/>
  <c r="R23" i="5" s="1"/>
  <c r="J23" i="5"/>
</calcChain>
</file>

<file path=xl/comments1.xml><?xml version="1.0" encoding="utf-8"?>
<comments xmlns="http://schemas.openxmlformats.org/spreadsheetml/2006/main">
  <authors>
    <author>mbraddock</author>
    <author>Braddock,Michael J</author>
    <author>Braddock, Michael J</author>
    <author xml:space="preserve"> MAE</author>
  </authors>
  <commentList>
    <comment ref="C3" authorId="0" shapeId="0">
      <text>
        <r>
          <rPr>
            <b/>
            <sz val="8"/>
            <color indexed="81"/>
            <rFont val="Tahoma"/>
            <family val="2"/>
          </rPr>
          <t>electric motor speed rating (per the manufacturer's specifications) at 12V DC supply voltage</t>
        </r>
      </text>
    </comment>
    <comment ref="D3" authorId="0" shapeId="0">
      <text>
        <r>
          <rPr>
            <b/>
            <sz val="8"/>
            <color indexed="81"/>
            <rFont val="Tahoma"/>
            <family val="2"/>
          </rPr>
          <t>diameter of wheel mounted to selected motor's shaft</t>
        </r>
      </text>
    </comment>
    <comment ref="G3" authorId="0" shapeId="0">
      <text>
        <r>
          <rPr>
            <b/>
            <sz val="8"/>
            <color indexed="81"/>
            <rFont val="Tahoma"/>
            <family val="2"/>
          </rPr>
          <t>total estimated distance the robot will travel from the starting line to the finish line (should be accurate to +/- 5 ft)</t>
        </r>
      </text>
    </comment>
    <comment ref="H3" authorId="0" shapeId="0">
      <text>
        <r>
          <rPr>
            <b/>
            <sz val="8"/>
            <color indexed="81"/>
            <rFont val="Tahoma"/>
            <family val="2"/>
          </rPr>
          <t>average speed of robot as it covers the distance traveled; 100% means robot/driver moves full speed the entire run</t>
        </r>
      </text>
    </comment>
    <comment ref="I3" authorId="0" shapeId="0">
      <text>
        <r>
          <rPr>
            <b/>
            <sz val="8"/>
            <color indexed="81"/>
            <rFont val="Tahoma"/>
            <family val="2"/>
          </rPr>
          <t>total computed driving time</t>
        </r>
      </text>
    </comment>
    <comment ref="L3" authorId="0" shapeId="0">
      <text>
        <r>
          <rPr>
            <b/>
            <sz val="8"/>
            <color indexed="81"/>
            <rFont val="Tahoma"/>
            <family val="2"/>
          </rPr>
          <t>time spent manuevering the robot into position around the sourcebucket</t>
        </r>
      </text>
    </comment>
    <comment ref="M3" authorId="0" shapeId="0">
      <text>
        <r>
          <rPr>
            <b/>
            <sz val="8"/>
            <color indexed="81"/>
            <rFont val="Tahoma"/>
            <family val="2"/>
          </rPr>
          <t>time spent manipulating and dispensing the source bucket</t>
        </r>
      </text>
    </comment>
    <comment ref="N3" authorId="0" shapeId="0">
      <text>
        <r>
          <rPr>
            <b/>
            <sz val="8"/>
            <color indexed="81"/>
            <rFont val="Tahoma"/>
            <family val="2"/>
          </rPr>
          <t>time spent manuevering the robot into position around the release bucket</t>
        </r>
      </text>
    </comment>
    <comment ref="O3" authorId="0" shapeId="0">
      <text>
        <r>
          <rPr>
            <b/>
            <sz val="8"/>
            <color indexed="81"/>
            <rFont val="Tahoma"/>
            <family val="2"/>
          </rPr>
          <t>time required to release the balls into the bucket once in the robot has been manuevered into the proper position</t>
        </r>
      </text>
    </comment>
    <comment ref="P3" authorId="0" shapeId="0">
      <text>
        <r>
          <rPr>
            <b/>
            <sz val="8"/>
            <color indexed="81"/>
            <rFont val="Tahoma"/>
            <family val="2"/>
          </rPr>
          <t>time required to do any other miscellaneous task(s) required for the project</t>
        </r>
      </text>
    </comment>
    <comment ref="Q3" authorId="0" shapeId="0">
      <text>
        <r>
          <rPr>
            <b/>
            <sz val="8"/>
            <color indexed="81"/>
            <rFont val="Tahoma"/>
            <family val="2"/>
          </rPr>
          <t xml:space="preserve">this is the final estimated competition completion time; </t>
        </r>
        <r>
          <rPr>
            <b/>
            <sz val="8"/>
            <color indexed="10"/>
            <rFont val="Tahoma"/>
            <family val="2"/>
          </rPr>
          <t>make sure it's below the maximum allowed time</t>
        </r>
        <r>
          <rPr>
            <sz val="8"/>
            <color indexed="81"/>
            <rFont val="Tahoma"/>
            <family val="2"/>
          </rPr>
          <t xml:space="preserve">
</t>
        </r>
      </text>
    </comment>
    <comment ref="E4" authorId="0" shapeId="0">
      <text>
        <r>
          <rPr>
            <b/>
            <sz val="8"/>
            <color indexed="81"/>
            <rFont val="Tahoma"/>
            <family val="2"/>
          </rPr>
          <t>maximum robot velocity computed using the equation presented in the electric motor lecture notes (i.e. v = PI*D*N); make sure units work out properly</t>
        </r>
      </text>
    </comment>
    <comment ref="F4" authorId="0" shapeId="0">
      <text>
        <r>
          <rPr>
            <b/>
            <sz val="8"/>
            <color indexed="81"/>
            <rFont val="Tahoma"/>
            <family val="2"/>
          </rPr>
          <t>estimated loaded robot velocity (75% of no-load speed is a good approximation for the right angle gearmotors used on this project)</t>
        </r>
      </text>
    </comment>
    <comment ref="A7" authorId="1" shapeId="0">
      <text>
        <r>
          <rPr>
            <b/>
            <sz val="9"/>
            <color indexed="81"/>
            <rFont val="Tahoma"/>
            <family val="2"/>
          </rPr>
          <t>included to show all possible drive wheel / motor combinations</t>
        </r>
      </text>
    </comment>
    <comment ref="A21" authorId="1" shapeId="0">
      <text>
        <r>
          <rPr>
            <b/>
            <sz val="9"/>
            <color indexed="81"/>
            <rFont val="Tahoma"/>
            <family val="2"/>
          </rPr>
          <t>this example computes the average velocity and driving time for Concept 1</t>
        </r>
      </text>
    </comment>
    <comment ref="H21" authorId="2" shapeId="0">
      <text>
        <r>
          <rPr>
            <b/>
            <sz val="9"/>
            <color indexed="81"/>
            <rFont val="Tahoma"/>
            <family val="2"/>
          </rPr>
          <t>this value is computed in the Driving Parameters table below for Concept 1</t>
        </r>
      </text>
    </comment>
    <comment ref="B28" authorId="3" shapeId="0">
      <text>
        <r>
          <rPr>
            <b/>
            <sz val="8"/>
            <color indexed="81"/>
            <rFont val="Tahoma"/>
            <family val="2"/>
          </rPr>
          <t>this is the estimated minimum driving time below which the robot might be faster, but not very controllable</t>
        </r>
      </text>
    </comment>
    <comment ref="B29" authorId="3" shapeId="0">
      <text>
        <r>
          <rPr>
            <b/>
            <sz val="8"/>
            <color indexed="81"/>
            <rFont val="Tahoma"/>
            <family val="2"/>
          </rPr>
          <t>this is the maximum driving time above which the robot might be very controllable, but might not be fast enough to complete the competition within the time limit</t>
        </r>
      </text>
    </comment>
    <comment ref="C38" authorId="2" shapeId="0">
      <text>
        <r>
          <rPr>
            <b/>
            <sz val="9"/>
            <color indexed="81"/>
            <rFont val="Tahoma"/>
            <family val="2"/>
          </rPr>
          <t>this value is referenced from the loaded robot velocity calculation in the main table above for Concept 1</t>
        </r>
      </text>
    </comment>
  </commentList>
</comments>
</file>

<file path=xl/sharedStrings.xml><?xml version="1.0" encoding="utf-8"?>
<sst xmlns="http://schemas.openxmlformats.org/spreadsheetml/2006/main" count="163" uniqueCount="89">
  <si>
    <t>Motor Description</t>
  </si>
  <si>
    <t>Driving Time</t>
  </si>
  <si>
    <t>[rpm]</t>
  </si>
  <si>
    <t>[in]</t>
  </si>
  <si>
    <t>[ft/sec]</t>
  </si>
  <si>
    <t xml:space="preserve"> [ft]</t>
  </si>
  <si>
    <t>Nominal</t>
  </si>
  <si>
    <t>Speed</t>
  </si>
  <si>
    <t>Diameter</t>
  </si>
  <si>
    <t>Wheel</t>
  </si>
  <si>
    <t>Distance</t>
  </si>
  <si>
    <t xml:space="preserve"> Traveled</t>
  </si>
  <si>
    <t>[sec]</t>
  </si>
  <si>
    <t>-</t>
  </si>
  <si>
    <t>[min]</t>
  </si>
  <si>
    <t>EML2322L Wheel Motor Speed &amp; Robot Time Calculations</t>
  </si>
  <si>
    <t>Denso Gearmotor</t>
  </si>
  <si>
    <t>Ball Release</t>
  </si>
  <si>
    <t>Time</t>
  </si>
  <si>
    <t>Est. Competition</t>
  </si>
  <si>
    <t>Maximum Robot Velocity</t>
  </si>
  <si>
    <r>
      <t>No-load</t>
    </r>
    <r>
      <rPr>
        <b/>
        <sz val="8"/>
        <color indexed="8"/>
        <rFont val="Times New Roman"/>
        <family val="1"/>
      </rPr>
      <t xml:space="preserve"> (100%)</t>
    </r>
  </si>
  <si>
    <r>
      <t>Loaded</t>
    </r>
    <r>
      <rPr>
        <b/>
        <sz val="8"/>
        <color indexed="8"/>
        <rFont val="Times New Roman"/>
        <family val="1"/>
      </rPr>
      <t xml:space="preserve"> (75%)</t>
    </r>
  </si>
  <si>
    <t>[%]</t>
  </si>
  <si>
    <t>Average Robot</t>
  </si>
  <si>
    <t>Entstort Gearmotor</t>
  </si>
  <si>
    <t>Velocity</t>
  </si>
  <si>
    <t>Portion or Segment of Robot Trajectory</t>
  </si>
  <si>
    <t>Miscellaneous</t>
  </si>
  <si>
    <t>Concept</t>
  </si>
  <si>
    <t>A</t>
  </si>
  <si>
    <t>B</t>
  </si>
  <si>
    <t>C</t>
  </si>
  <si>
    <t>D</t>
  </si>
  <si>
    <t>E</t>
  </si>
  <si>
    <t>F</t>
  </si>
  <si>
    <t>H</t>
  </si>
  <si>
    <t>I</t>
  </si>
  <si>
    <t>J</t>
  </si>
  <si>
    <t>K</t>
  </si>
  <si>
    <t>L</t>
  </si>
  <si>
    <t>M</t>
  </si>
  <si>
    <t>Time Legend:</t>
  </si>
  <si>
    <t>Example Robot Path Illustration</t>
  </si>
  <si>
    <t>Explanation of Average Robot Velocity parameter in this spreadsheet:</t>
  </si>
  <si>
    <t>Time Parameters:</t>
  </si>
  <si>
    <t>Realistic Min Time [min]:</t>
  </si>
  <si>
    <t>Realistic Max Time [min]:</t>
  </si>
  <si>
    <t>less than min realistic time:</t>
  </si>
  <si>
    <t>within realistic time range:</t>
  </si>
  <si>
    <t>more than max realistic time:</t>
  </si>
  <si>
    <t>Source Bucket</t>
  </si>
  <si>
    <t>Manuevering Time</t>
  </si>
  <si>
    <t>Dispensing Time</t>
  </si>
  <si>
    <t>Target Bucket</t>
  </si>
  <si>
    <t>Total</t>
  </si>
  <si>
    <t>Velocity [ft/s]:</t>
  </si>
  <si>
    <t>Time [s]:</t>
  </si>
  <si>
    <t>Average Robot Velocity [ft/s]:</t>
  </si>
  <si>
    <t>Average Robot Velocity [%]:</t>
  </si>
  <si>
    <t>Concept 1 Vmax [ft/s]:</t>
  </si>
  <si>
    <t>Concept 1 Driving Parameters</t>
  </si>
  <si>
    <t>Concept 2 Vmax [ft/s]:</t>
  </si>
  <si>
    <t>Concept 2 Driving Parameters</t>
  </si>
  <si>
    <t>Concept 3 Vmax [ft/s]:</t>
  </si>
  <si>
    <t>Concept 3 Driving Parameters</t>
  </si>
  <si>
    <t>Concept 4 Vmax [ft/s]:</t>
  </si>
  <si>
    <t>Concept 4 Driving Parameters</t>
  </si>
  <si>
    <t>SEE FOLLOWING SHEET FOR TEMPLATE</t>
  </si>
  <si>
    <t>Travel Distance [ft]:</t>
  </si>
  <si>
    <t>Percent of Max Velocity [%]:</t>
  </si>
  <si>
    <t xml:space="preserve">Notes and Guidelines (read before using this spreadsheet and do not print and submit): </t>
  </si>
  <si>
    <t>Concept 1</t>
  </si>
  <si>
    <t>Concept 2</t>
  </si>
  <si>
    <t>Concept 3</t>
  </si>
  <si>
    <t>Concept 4</t>
  </si>
  <si>
    <r>
      <t xml:space="preserve">Once the loaded robot velocity is computed for each concept or combination, and the total travel distance to complete the objective is accurately estimated, the </t>
    </r>
    <r>
      <rPr>
        <b/>
        <i/>
        <sz val="11"/>
        <color indexed="12"/>
        <rFont val="Times New Roman"/>
        <family val="1"/>
      </rPr>
      <t>Average Robot Velocity</t>
    </r>
    <r>
      <rPr>
        <sz val="11"/>
        <color indexed="12"/>
        <rFont val="Times New Roman"/>
        <family val="1"/>
      </rPr>
      <t xml:space="preserve"> parameter accounts for the fact the entire course cannot be navigated at full speed (due to obstacles, object manipulation, driver's nerves, etc.).  In the Concept 1 example shown on the next sheet the group estimates 12' of the total travel distance will be navigated at 100% of the maximum loaded robot velocity; 5' will be navigated at 70% peak velocity; etcetera.  These percentages are determined by driving the example mobile platforms and estimating how fast you believe your design can navigate each portion of the arena.  After the parameters in red are entered, the </t>
    </r>
    <r>
      <rPr>
        <b/>
        <i/>
        <sz val="11"/>
        <color indexed="12"/>
        <rFont val="Times New Roman"/>
        <family val="1"/>
      </rPr>
      <t>Average Robot Velocity</t>
    </r>
    <r>
      <rPr>
        <sz val="11"/>
        <color indexed="12"/>
        <rFont val="Times New Roman"/>
        <family val="1"/>
      </rPr>
      <t xml:space="preserve"> parameter is computed, which is the average velocity at which the concept will nagivate the arena from start to finish, and used in the subsequent run time computation in the main table.  If time segments are not needed, simply set the corresponding travel distance to zero (as shown in path segment 6 of the Concept 1 example).</t>
    </r>
  </si>
  <si>
    <t>7. based on your final design, enter appropriate estimates for ball manuevering, manipulation and release times for each conceptutal design and clearly explain how these times were computed</t>
  </si>
  <si>
    <t>11. The template is formatted to print in a specific layout. Do not modify the order of the pages.</t>
  </si>
  <si>
    <r>
      <rPr>
        <b/>
        <u/>
        <sz val="11"/>
        <color indexed="12"/>
        <rFont val="Times New Roman"/>
        <family val="1"/>
      </rPr>
      <t>10.</t>
    </r>
    <r>
      <rPr>
        <u/>
        <sz val="11"/>
        <color indexed="12"/>
        <rFont val="Times New Roman"/>
        <family val="1"/>
      </rPr>
      <t xml:space="preserve"> Enter estimates for ball manuevering, manipulation and release times for each concept and clearly explain using the calculations template how these times are computed using motor speeds and/or estimated using your understanding of how each mechanism functions</t>
    </r>
  </si>
  <si>
    <r>
      <t>9. Conditional formatting is used to highlight combinations which fall within the time parameters denoted in the legend below the main table;</t>
    </r>
    <r>
      <rPr>
        <sz val="11"/>
        <color indexed="12"/>
        <rFont val="Times New Roman"/>
        <family val="1"/>
      </rPr>
      <t xml:space="preserve"> update the </t>
    </r>
    <r>
      <rPr>
        <b/>
        <i/>
        <sz val="11"/>
        <color indexed="12"/>
        <rFont val="Times New Roman"/>
        <family val="1"/>
      </rPr>
      <t>Realistic Min and Max Time</t>
    </r>
    <r>
      <rPr>
        <sz val="11"/>
        <color indexed="12"/>
        <rFont val="Times New Roman"/>
        <family val="1"/>
      </rPr>
      <t xml:space="preserve"> parameters to reflect the time constraints for the current project</t>
    </r>
  </si>
  <si>
    <r>
      <t>8. Delete any rows you desire;</t>
    </r>
    <r>
      <rPr>
        <sz val="11"/>
        <color indexed="12"/>
        <rFont val="Times New Roman"/>
        <family val="1"/>
      </rPr>
      <t xml:space="preserve"> some of the possible motor and wheel combinations (Concepts A thru M) are simply included to show what's possible with the different drive wheels and drive wheel motors available in the lab</t>
    </r>
  </si>
  <si>
    <r>
      <t>7. Copy and paste new rows to compare different design concepts / parameters</t>
    </r>
    <r>
      <rPr>
        <sz val="11"/>
        <color indexed="12"/>
        <rFont val="Times New Roman"/>
        <family val="1"/>
      </rPr>
      <t xml:space="preserve"> (i.e. motor/wheel combinations, average robot velocities, different ball manipulation and release concepts, etc.); </t>
    </r>
    <r>
      <rPr>
        <b/>
        <sz val="11"/>
        <color indexed="12"/>
        <rFont val="Times New Roman"/>
        <family val="1"/>
      </rPr>
      <t>you must have at least one row for each concept in your decision matrices</t>
    </r>
  </si>
  <si>
    <r>
      <t xml:space="preserve">6. Use the dimensioned path illustration for each concept to determine the </t>
    </r>
    <r>
      <rPr>
        <b/>
        <i/>
        <sz val="11"/>
        <color indexed="12"/>
        <rFont val="Times New Roman"/>
        <family val="1"/>
      </rPr>
      <t>Travel Distance</t>
    </r>
    <r>
      <rPr>
        <b/>
        <sz val="11"/>
        <color indexed="12"/>
        <rFont val="Times New Roman"/>
        <family val="1"/>
      </rPr>
      <t xml:space="preserve"> and </t>
    </r>
    <r>
      <rPr>
        <b/>
        <i/>
        <sz val="11"/>
        <color indexed="12"/>
        <rFont val="Times New Roman"/>
        <family val="1"/>
      </rPr>
      <t>Percent of Max. Velocity</t>
    </r>
    <r>
      <rPr>
        <b/>
        <sz val="11"/>
        <color indexed="12"/>
        <rFont val="Times New Roman"/>
        <family val="1"/>
      </rPr>
      <t xml:space="preserve"> parameters entered in the Driving Parameters / Average Robot Velocity tables</t>
    </r>
  </si>
  <si>
    <r>
      <t>5. For each concept, create a dimensioned path illustration with clearly labeled distance and velocity vectors</t>
    </r>
    <r>
      <rPr>
        <sz val="11"/>
        <color indexed="12"/>
        <rFont val="Times New Roman"/>
        <family val="1"/>
      </rPr>
      <t xml:space="preserve">, as shown in the following example </t>
    </r>
    <r>
      <rPr>
        <b/>
        <sz val="11"/>
        <color indexed="12"/>
        <rFont val="Times New Roman"/>
        <family val="1"/>
      </rPr>
      <t>and clearly explain how the velocity vectors (i.e. percentages are computed)</t>
    </r>
    <r>
      <rPr>
        <sz val="11"/>
        <color indexed="12"/>
        <rFont val="Times New Roman"/>
        <family val="1"/>
      </rPr>
      <t>:</t>
    </r>
  </si>
  <si>
    <r>
      <t xml:space="preserve">4. Verify the equation and units used to compute </t>
    </r>
    <r>
      <rPr>
        <b/>
        <i/>
        <sz val="11"/>
        <color indexed="12"/>
        <rFont val="Times New Roman"/>
        <family val="1"/>
      </rPr>
      <t>Max Robot Velocity</t>
    </r>
    <r>
      <rPr>
        <b/>
        <sz val="11"/>
        <color indexed="12"/>
        <rFont val="Times New Roman"/>
        <family val="1"/>
      </rPr>
      <t xml:space="preserve"> (Column E) </t>
    </r>
    <r>
      <rPr>
        <sz val="11"/>
        <color indexed="12"/>
        <rFont val="Times New Roman"/>
        <family val="1"/>
      </rPr>
      <t>using the lecture notes on electric motors</t>
    </r>
  </si>
  <si>
    <r>
      <t>3.</t>
    </r>
    <r>
      <rPr>
        <sz val="11"/>
        <color indexed="10"/>
        <rFont val="Times New Roman"/>
        <family val="1"/>
      </rPr>
      <t xml:space="preserve"> Small red triangular arrows in the upper right-hand corners of cells denote </t>
    </r>
    <r>
      <rPr>
        <b/>
        <sz val="11"/>
        <color indexed="10"/>
        <rFont val="Times New Roman"/>
        <family val="1"/>
      </rPr>
      <t>comments you should read</t>
    </r>
  </si>
  <si>
    <t>2. Purple text denotes cell values which are referenced from other locations in the spreadsheet</t>
  </si>
  <si>
    <r>
      <t>1. Red text denotes values which may not be correct for the current project</t>
    </r>
    <r>
      <rPr>
        <sz val="11"/>
        <color indexed="10"/>
        <rFont val="Times New Roman"/>
        <family val="1"/>
      </rPr>
      <t xml:space="preserve">; the template is intended to illustrate how different motors and wheel sizes affect robot performance; </t>
    </r>
    <r>
      <rPr>
        <b/>
        <sz val="11"/>
        <color indexed="10"/>
        <rFont val="Times New Roman"/>
        <family val="1"/>
      </rPr>
      <t>update these values and add, delete or modify columns as desired / necessary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</si>
</sst>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3" x14ac:knownFonts="1">
    <font>
      <sz val="11"/>
      <color theme="1"/>
      <name val="Calibri"/>
      <family val="2"/>
      <scheme val="minor"/>
    </font>
    <font>
      <b/>
      <sz val="11"/>
      <color indexed="8"/>
      <name val="Times New Roman"/>
      <family val="1"/>
    </font>
    <font>
      <sz val="11"/>
      <color indexed="8"/>
      <name val="Times New Roman"/>
      <family val="1"/>
    </font>
    <font>
      <sz val="8"/>
      <color indexed="81"/>
      <name val="Tahoma"/>
      <family val="2"/>
    </font>
    <font>
      <sz val="4"/>
      <color indexed="8"/>
      <name val="Times New Roman"/>
      <family val="1"/>
    </font>
    <font>
      <sz val="10"/>
      <color indexed="8"/>
      <name val="Times New Roman"/>
      <family val="1"/>
    </font>
    <font>
      <b/>
      <sz val="14"/>
      <color indexed="8"/>
      <name val="Times New Roman"/>
      <family val="1"/>
    </font>
    <font>
      <sz val="11"/>
      <color indexed="10"/>
      <name val="Times New Roman"/>
      <family val="1"/>
    </font>
    <font>
      <b/>
      <sz val="11"/>
      <color indexed="10"/>
      <name val="Times New Roman"/>
      <family val="1"/>
    </font>
    <font>
      <sz val="4"/>
      <color indexed="10"/>
      <name val="Times New Roman"/>
      <family val="1"/>
    </font>
    <font>
      <b/>
      <i/>
      <sz val="11"/>
      <color indexed="12"/>
      <name val="Times New Roman"/>
      <family val="1"/>
    </font>
    <font>
      <sz val="11"/>
      <color indexed="12"/>
      <name val="Times New Roman"/>
      <family val="1"/>
    </font>
    <font>
      <b/>
      <sz val="11"/>
      <color indexed="12"/>
      <name val="Times New Roman"/>
      <family val="1"/>
    </font>
    <font>
      <b/>
      <sz val="8"/>
      <color indexed="8"/>
      <name val="Times New Roman"/>
      <family val="1"/>
    </font>
    <font>
      <b/>
      <sz val="8"/>
      <color indexed="81"/>
      <name val="Tahoma"/>
      <family val="2"/>
    </font>
    <font>
      <b/>
      <sz val="8"/>
      <color indexed="10"/>
      <name val="Tahoma"/>
      <family val="2"/>
    </font>
    <font>
      <b/>
      <sz val="10"/>
      <color indexed="12"/>
      <name val="Times New Roman"/>
      <family val="1"/>
    </font>
    <font>
      <b/>
      <sz val="9"/>
      <color indexed="81"/>
      <name val="Tahoma"/>
      <family val="2"/>
    </font>
    <font>
      <b/>
      <i/>
      <sz val="14"/>
      <color indexed="12"/>
      <name val="Times New Roman"/>
      <family val="1"/>
    </font>
    <font>
      <sz val="11"/>
      <name val="Times New Roman"/>
      <family val="1"/>
    </font>
    <font>
      <sz val="4"/>
      <name val="Times New Roman"/>
      <family val="1"/>
    </font>
    <font>
      <sz val="16"/>
      <color indexed="8"/>
      <name val="Times New Roman"/>
      <family val="1"/>
    </font>
    <font>
      <u/>
      <sz val="11"/>
      <color indexed="12"/>
      <name val="Times New Roman"/>
      <family val="1"/>
    </font>
    <font>
      <b/>
      <u/>
      <sz val="11"/>
      <color indexed="12"/>
      <name val="Times New Roman"/>
      <family val="1"/>
    </font>
    <font>
      <sz val="14"/>
      <color indexed="8"/>
      <name val="Times New Roman"/>
      <family val="1"/>
    </font>
    <font>
      <sz val="14"/>
      <color indexed="12"/>
      <name val="Times New Roman"/>
      <family val="1"/>
    </font>
    <font>
      <u/>
      <sz val="11"/>
      <color theme="10"/>
      <name val="Calibri"/>
      <family val="2"/>
      <scheme val="minor"/>
    </font>
    <font>
      <b/>
      <sz val="11"/>
      <color rgb="FFFF0000"/>
      <name val="Times New Roman"/>
      <family val="1"/>
    </font>
    <font>
      <sz val="11"/>
      <color rgb="FFFF0000"/>
      <name val="Times New Roman"/>
      <family val="1"/>
    </font>
    <font>
      <sz val="4"/>
      <color rgb="FFFF0000"/>
      <name val="Times New Roman"/>
      <family val="1"/>
    </font>
    <font>
      <sz val="11"/>
      <color rgb="FF7030A0"/>
      <name val="Times New Roman"/>
      <family val="1"/>
    </font>
    <font>
      <b/>
      <sz val="11"/>
      <color rgb="FF7030A0"/>
      <name val="Times New Roman"/>
      <family val="1"/>
    </font>
    <font>
      <u/>
      <sz val="11"/>
      <color theme="10"/>
      <name val="Times New Roman"/>
      <family val="1"/>
    </font>
  </fonts>
  <fills count="7">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11"/>
        <bgColor indexed="64"/>
      </patternFill>
    </fill>
    <fill>
      <patternFill patternType="solid">
        <fgColor indexed="10"/>
        <bgColor indexed="64"/>
      </patternFill>
    </fill>
    <fill>
      <patternFill patternType="solid">
        <fgColor theme="0"/>
        <bgColor indexed="64"/>
      </patternFill>
    </fill>
  </fills>
  <borders count="29">
    <border>
      <left/>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39"/>
      </left>
      <right style="thin">
        <color indexed="39"/>
      </right>
      <top style="thin">
        <color indexed="39"/>
      </top>
      <bottom style="thin">
        <color indexed="39"/>
      </bottom>
      <diagonal/>
    </border>
    <border>
      <left style="thin">
        <color indexed="39"/>
      </left>
      <right style="thin">
        <color indexed="39"/>
      </right>
      <top/>
      <bottom style="thin">
        <color indexed="39"/>
      </bottom>
      <diagonal/>
    </border>
    <border>
      <left style="thin">
        <color indexed="39"/>
      </left>
      <right/>
      <top/>
      <bottom style="thin">
        <color indexed="39"/>
      </bottom>
      <diagonal/>
    </border>
    <border>
      <left/>
      <right/>
      <top/>
      <bottom style="thin">
        <color indexed="39"/>
      </bottom>
      <diagonal/>
    </border>
    <border>
      <left/>
      <right style="thin">
        <color indexed="39"/>
      </right>
      <top/>
      <bottom style="thin">
        <color indexed="3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39"/>
      </right>
      <top style="thin">
        <color indexed="39"/>
      </top>
      <bottom style="thin">
        <color indexed="39"/>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39"/>
      </left>
      <right style="thin">
        <color indexed="39"/>
      </right>
      <top style="thin">
        <color indexed="39"/>
      </top>
      <bottom/>
      <diagonal/>
    </border>
    <border>
      <left style="thin">
        <color indexed="39"/>
      </left>
      <right/>
      <top style="thin">
        <color indexed="39"/>
      </top>
      <bottom/>
      <diagonal/>
    </border>
    <border>
      <left/>
      <right/>
      <top style="thin">
        <color indexed="39"/>
      </top>
      <bottom/>
      <diagonal/>
    </border>
    <border>
      <left/>
      <right style="thin">
        <color indexed="39"/>
      </right>
      <top style="thin">
        <color indexed="39"/>
      </top>
      <bottom/>
      <diagonal/>
    </border>
  </borders>
  <cellStyleXfs count="2">
    <xf numFmtId="0" fontId="0" fillId="0" borderId="0"/>
    <xf numFmtId="0" fontId="26" fillId="0" borderId="0" applyNumberFormat="0" applyFill="0" applyBorder="0" applyAlignment="0" applyProtection="0"/>
  </cellStyleXfs>
  <cellXfs count="124">
    <xf numFmtId="0" fontId="0" fillId="0" borderId="0" xfId="0"/>
    <xf numFmtId="0" fontId="2" fillId="0" borderId="0" xfId="0" applyFont="1"/>
    <xf numFmtId="164" fontId="2" fillId="0" borderId="0" xfId="0" applyNumberFormat="1" applyFont="1" applyAlignment="1">
      <alignment horizontal="center" vertical="center" wrapText="1"/>
    </xf>
    <xf numFmtId="0" fontId="2"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horizontal="center"/>
    </xf>
    <xf numFmtId="0" fontId="4" fillId="0" borderId="0" xfId="0" applyFont="1"/>
    <xf numFmtId="0" fontId="2" fillId="0" borderId="1" xfId="0" applyFont="1" applyBorder="1"/>
    <xf numFmtId="0" fontId="2" fillId="0" borderId="2" xfId="0" applyFont="1" applyBorder="1" applyAlignment="1">
      <alignment horizontal="left" indent="1"/>
    </xf>
    <xf numFmtId="0" fontId="2" fillId="0" borderId="3" xfId="0" applyFont="1" applyBorder="1" applyAlignment="1">
      <alignment horizontal="left" indent="1"/>
    </xf>
    <xf numFmtId="0" fontId="2" fillId="0" borderId="4"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164" fontId="2" fillId="0" borderId="4" xfId="0" applyNumberFormat="1" applyFont="1" applyBorder="1" applyAlignment="1">
      <alignment horizontal="center" vertical="center"/>
    </xf>
    <xf numFmtId="1" fontId="2" fillId="0" borderId="0" xfId="0" applyNumberFormat="1" applyFont="1" applyAlignment="1">
      <alignment horizontal="center" vertical="center"/>
    </xf>
    <xf numFmtId="0" fontId="1" fillId="0" borderId="0" xfId="0" applyFont="1" applyAlignment="1">
      <alignment horizontal="center"/>
    </xf>
    <xf numFmtId="0" fontId="2" fillId="0" borderId="0" xfId="0" applyFont="1" applyBorder="1" applyAlignment="1">
      <alignment horizontal="left" indent="1"/>
    </xf>
    <xf numFmtId="0" fontId="5" fillId="0" borderId="0" xfId="0" applyFont="1" applyBorder="1"/>
    <xf numFmtId="164" fontId="2" fillId="0" borderId="0" xfId="0" applyNumberFormat="1" applyFont="1" applyBorder="1" applyAlignment="1">
      <alignment horizontal="center"/>
    </xf>
    <xf numFmtId="0" fontId="4" fillId="0" borderId="4" xfId="0" applyFont="1" applyBorder="1"/>
    <xf numFmtId="0" fontId="4" fillId="0" borderId="5" xfId="0" applyFont="1" applyBorder="1"/>
    <xf numFmtId="1" fontId="4" fillId="0" borderId="0" xfId="0" applyNumberFormat="1" applyFont="1"/>
    <xf numFmtId="164" fontId="7" fillId="0" borderId="4" xfId="0" applyNumberFormat="1" applyFont="1" applyBorder="1" applyAlignment="1">
      <alignment horizontal="center"/>
    </xf>
    <xf numFmtId="164" fontId="7" fillId="0" borderId="6" xfId="0" applyNumberFormat="1" applyFont="1" applyBorder="1" applyAlignment="1">
      <alignment horizontal="center"/>
    </xf>
    <xf numFmtId="0" fontId="7" fillId="0" borderId="5" xfId="0" applyFont="1" applyBorder="1" applyAlignment="1">
      <alignment horizontal="center" vertical="center"/>
    </xf>
    <xf numFmtId="0" fontId="9" fillId="0" borderId="5" xfId="0" applyFont="1" applyBorder="1"/>
    <xf numFmtId="0" fontId="11" fillId="0" borderId="0" xfId="0" applyFont="1" applyBorder="1"/>
    <xf numFmtId="0" fontId="11" fillId="0" borderId="0" xfId="0" applyFont="1"/>
    <xf numFmtId="0" fontId="11" fillId="0" borderId="0" xfId="0" applyFont="1" applyAlignment="1">
      <alignment horizontal="center"/>
    </xf>
    <xf numFmtId="0" fontId="7" fillId="0" borderId="4" xfId="0" applyFont="1" applyBorder="1" applyAlignment="1">
      <alignment horizontal="center"/>
    </xf>
    <xf numFmtId="0" fontId="9" fillId="0" borderId="4" xfId="0" applyFont="1" applyBorder="1" applyAlignment="1">
      <alignment horizontal="center"/>
    </xf>
    <xf numFmtId="0" fontId="4" fillId="0" borderId="4" xfId="0" applyFont="1" applyBorder="1" applyAlignment="1">
      <alignment horizontal="center"/>
    </xf>
    <xf numFmtId="0" fontId="7" fillId="0" borderId="5" xfId="0" applyFont="1" applyBorder="1" applyAlignment="1">
      <alignment horizontal="center"/>
    </xf>
    <xf numFmtId="0" fontId="9" fillId="0" borderId="5" xfId="0" applyFont="1" applyBorder="1" applyAlignment="1">
      <alignment horizontal="center"/>
    </xf>
    <xf numFmtId="0" fontId="4" fillId="0" borderId="5" xfId="0" applyFont="1" applyBorder="1" applyAlignment="1">
      <alignment horizontal="center"/>
    </xf>
    <xf numFmtId="0" fontId="1" fillId="0" borderId="7" xfId="0" applyFont="1" applyBorder="1"/>
    <xf numFmtId="0" fontId="11" fillId="0" borderId="0" xfId="0" applyFont="1" applyAlignment="1">
      <alignment horizontal="left" vertical="top" wrapText="1" indent="2"/>
    </xf>
    <xf numFmtId="0" fontId="11" fillId="0" borderId="8" xfId="0" applyFont="1" applyBorder="1" applyAlignment="1">
      <alignment horizontal="center"/>
    </xf>
    <xf numFmtId="0" fontId="7" fillId="0" borderId="9" xfId="0" applyFont="1" applyBorder="1" applyAlignment="1">
      <alignment horizontal="center"/>
    </xf>
    <xf numFmtId="0" fontId="1" fillId="2" borderId="5" xfId="0" applyFont="1" applyFill="1" applyBorder="1" applyAlignment="1">
      <alignment horizontal="center" vertical="center"/>
    </xf>
    <xf numFmtId="164" fontId="1" fillId="2" borderId="2"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0" fontId="16" fillId="2" borderId="10" xfId="0" applyFont="1" applyFill="1" applyBorder="1" applyAlignment="1">
      <alignment horizontal="center"/>
    </xf>
    <xf numFmtId="0" fontId="16" fillId="2" borderId="11" xfId="0" applyFont="1" applyFill="1" applyBorder="1" applyAlignment="1">
      <alignment horizontal="center"/>
    </xf>
    <xf numFmtId="0" fontId="16" fillId="2" borderId="12" xfId="0" applyFont="1" applyFill="1" applyBorder="1" applyAlignment="1">
      <alignment horizontal="center"/>
    </xf>
    <xf numFmtId="0" fontId="11" fillId="2" borderId="9" xfId="0" applyFont="1" applyFill="1" applyBorder="1" applyAlignment="1">
      <alignment horizontal="center"/>
    </xf>
    <xf numFmtId="0" fontId="1"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6" xfId="0" applyFont="1" applyFill="1" applyBorder="1" applyAlignment="1">
      <alignment horizontal="center"/>
    </xf>
    <xf numFmtId="0" fontId="4" fillId="0" borderId="15" xfId="0" applyFont="1" applyBorder="1"/>
    <xf numFmtId="0" fontId="7" fillId="0" borderId="16" xfId="0" applyFont="1" applyBorder="1" applyAlignment="1">
      <alignment horizontal="center"/>
    </xf>
    <xf numFmtId="0" fontId="9" fillId="0" borderId="16" xfId="0" applyFont="1" applyBorder="1" applyAlignment="1">
      <alignment horizontal="center"/>
    </xf>
    <xf numFmtId="0" fontId="4" fillId="0" borderId="16" xfId="0" applyFont="1" applyBorder="1" applyAlignment="1">
      <alignment horizontal="center"/>
    </xf>
    <xf numFmtId="0" fontId="4" fillId="0" borderId="13" xfId="0" applyFont="1" applyBorder="1"/>
    <xf numFmtId="1" fontId="7" fillId="0" borderId="17" xfId="0" applyNumberFormat="1" applyFont="1" applyBorder="1" applyAlignment="1">
      <alignment horizontal="center" vertical="center"/>
    </xf>
    <xf numFmtId="1" fontId="9" fillId="0" borderId="17" xfId="0" applyNumberFormat="1" applyFont="1" applyBorder="1"/>
    <xf numFmtId="0" fontId="4" fillId="0" borderId="17" xfId="0" applyFont="1" applyBorder="1"/>
    <xf numFmtId="0" fontId="4" fillId="0" borderId="18" xfId="0" applyFont="1" applyBorder="1" applyAlignment="1">
      <alignment horizontal="center" vertical="center" wrapText="1"/>
    </xf>
    <xf numFmtId="0" fontId="27" fillId="2" borderId="13" xfId="0" applyFont="1" applyFill="1" applyBorder="1" applyAlignment="1">
      <alignment horizontal="center"/>
    </xf>
    <xf numFmtId="0" fontId="27" fillId="2" borderId="5" xfId="0" applyFont="1" applyFill="1" applyBorder="1" applyAlignment="1">
      <alignment horizontal="center"/>
    </xf>
    <xf numFmtId="0" fontId="2" fillId="0" borderId="19" xfId="0" applyFont="1" applyBorder="1"/>
    <xf numFmtId="0" fontId="2" fillId="3" borderId="4" xfId="0" applyFont="1" applyFill="1" applyBorder="1" applyAlignment="1">
      <alignment horizontal="left" indent="1"/>
    </xf>
    <xf numFmtId="0" fontId="2" fillId="4" borderId="4" xfId="0" applyFont="1" applyFill="1" applyBorder="1" applyAlignment="1">
      <alignment horizontal="left" indent="1"/>
    </xf>
    <xf numFmtId="0" fontId="2" fillId="0" borderId="20" xfId="0" applyFont="1" applyBorder="1" applyAlignment="1">
      <alignment horizontal="left" indent="1"/>
    </xf>
    <xf numFmtId="0" fontId="2" fillId="5" borderId="6" xfId="0" applyFont="1" applyFill="1" applyBorder="1" applyAlignment="1">
      <alignment horizontal="left" indent="1"/>
    </xf>
    <xf numFmtId="0" fontId="2" fillId="0" borderId="4" xfId="0" applyFont="1" applyBorder="1" applyAlignment="1">
      <alignment horizontal="center"/>
    </xf>
    <xf numFmtId="0" fontId="4" fillId="0" borderId="1" xfId="0" applyFont="1" applyBorder="1"/>
    <xf numFmtId="0" fontId="28" fillId="0" borderId="0" xfId="0" applyFont="1" applyBorder="1" applyAlignment="1">
      <alignment horizontal="left" indent="2"/>
    </xf>
    <xf numFmtId="0" fontId="11" fillId="2" borderId="21" xfId="0" applyFont="1" applyFill="1" applyBorder="1" applyAlignment="1">
      <alignment horizontal="center"/>
    </xf>
    <xf numFmtId="0" fontId="7" fillId="6" borderId="9" xfId="0" applyFont="1" applyFill="1" applyBorder="1" applyAlignment="1">
      <alignment horizontal="center"/>
    </xf>
    <xf numFmtId="164" fontId="11" fillId="0" borderId="8" xfId="0" applyNumberFormat="1" applyFont="1" applyBorder="1" applyAlignment="1">
      <alignment horizontal="center"/>
    </xf>
    <xf numFmtId="0" fontId="10" fillId="0" borderId="0" xfId="0" applyFont="1" applyBorder="1"/>
    <xf numFmtId="0" fontId="2" fillId="0" borderId="0" xfId="0" applyFont="1" applyBorder="1"/>
    <xf numFmtId="0" fontId="18" fillId="0" borderId="0" xfId="0" applyFont="1" applyBorder="1"/>
    <xf numFmtId="164" fontId="28" fillId="0" borderId="5" xfId="0" applyNumberFormat="1" applyFont="1" applyBorder="1" applyAlignment="1">
      <alignment horizontal="center" vertical="center"/>
    </xf>
    <xf numFmtId="0" fontId="29" fillId="0" borderId="5" xfId="0" applyFont="1" applyBorder="1"/>
    <xf numFmtId="164" fontId="29" fillId="0" borderId="5" xfId="0" applyNumberFormat="1" applyFont="1" applyBorder="1"/>
    <xf numFmtId="164" fontId="19" fillId="0" borderId="2" xfId="0" applyNumberFormat="1" applyFont="1" applyBorder="1" applyAlignment="1">
      <alignment horizontal="center" vertical="center"/>
    </xf>
    <xf numFmtId="0" fontId="20" fillId="0" borderId="2" xfId="0" applyFont="1" applyBorder="1"/>
    <xf numFmtId="0" fontId="27" fillId="0" borderId="0" xfId="0" applyFont="1" applyBorder="1" applyAlignment="1">
      <alignment horizontal="left" indent="2"/>
    </xf>
    <xf numFmtId="164" fontId="30" fillId="0" borderId="8" xfId="0" applyNumberFormat="1" applyFont="1" applyBorder="1" applyAlignment="1">
      <alignment horizontal="center"/>
    </xf>
    <xf numFmtId="1" fontId="30" fillId="0" borderId="17" xfId="0" applyNumberFormat="1" applyFont="1" applyBorder="1" applyAlignment="1">
      <alignment horizontal="center" vertical="center"/>
    </xf>
    <xf numFmtId="0" fontId="32" fillId="0" borderId="0" xfId="1" applyFont="1" applyBorder="1" applyAlignment="1">
      <alignment vertical="top" wrapText="1"/>
    </xf>
    <xf numFmtId="0" fontId="24" fillId="0" borderId="0" xfId="0" applyFont="1"/>
    <xf numFmtId="0" fontId="25" fillId="0" borderId="0" xfId="0" quotePrefix="1" applyFont="1" applyBorder="1" applyAlignment="1">
      <alignment horizontal="center"/>
    </xf>
    <xf numFmtId="164" fontId="25" fillId="0" borderId="0" xfId="0" applyNumberFormat="1" applyFont="1" applyBorder="1" applyAlignment="1">
      <alignment horizontal="center"/>
    </xf>
    <xf numFmtId="0" fontId="12" fillId="0" borderId="0" xfId="0" applyFont="1" applyBorder="1" applyAlignment="1">
      <alignment horizontal="left" wrapText="1" indent="2"/>
    </xf>
    <xf numFmtId="0" fontId="11" fillId="0" borderId="0" xfId="0" applyFont="1" applyBorder="1" applyAlignment="1">
      <alignment horizontal="left" wrapText="1" indent="2"/>
    </xf>
    <xf numFmtId="0" fontId="11" fillId="0" borderId="0" xfId="0" applyFont="1" applyBorder="1" applyAlignment="1">
      <alignment horizontal="left" vertical="top" wrapText="1" indent="2"/>
    </xf>
    <xf numFmtId="0" fontId="21" fillId="0" borderId="0" xfId="0" applyFont="1" applyAlignment="1">
      <alignment horizontal="center"/>
    </xf>
    <xf numFmtId="0" fontId="32" fillId="0" borderId="0" xfId="1" applyFont="1" applyBorder="1" applyAlignment="1">
      <alignment horizontal="left" vertical="top" wrapText="1" indent="2"/>
    </xf>
    <xf numFmtId="0" fontId="8" fillId="0" borderId="0" xfId="0" applyFont="1" applyBorder="1" applyAlignment="1">
      <alignment horizontal="left" wrapText="1" indent="2"/>
    </xf>
    <xf numFmtId="0" fontId="7" fillId="0" borderId="0" xfId="0" applyFont="1" applyBorder="1" applyAlignment="1">
      <alignment horizontal="left" wrapText="1" indent="2"/>
    </xf>
    <xf numFmtId="0" fontId="27" fillId="0" borderId="0" xfId="0" applyFont="1" applyBorder="1" applyAlignment="1">
      <alignment horizontal="left" indent="2"/>
    </xf>
    <xf numFmtId="0" fontId="28" fillId="0" borderId="0" xfId="0" applyFont="1" applyBorder="1" applyAlignment="1">
      <alignment horizontal="left" indent="2"/>
    </xf>
    <xf numFmtId="0" fontId="32" fillId="0" borderId="0" xfId="1" applyFont="1" applyFill="1" applyBorder="1" applyAlignment="1">
      <alignment horizontal="left" indent="3"/>
    </xf>
    <xf numFmtId="0" fontId="31" fillId="0" borderId="0" xfId="0" applyFont="1" applyBorder="1" applyAlignment="1">
      <alignment horizontal="left" indent="2"/>
    </xf>
    <xf numFmtId="0" fontId="11" fillId="0" borderId="22" xfId="0" quotePrefix="1" applyFont="1" applyBorder="1" applyAlignment="1">
      <alignment horizontal="center"/>
    </xf>
    <xf numFmtId="0" fontId="11" fillId="0" borderId="23" xfId="0" quotePrefix="1" applyFont="1" applyBorder="1" applyAlignment="1">
      <alignment horizontal="center"/>
    </xf>
    <xf numFmtId="0" fontId="11" fillId="0" borderId="24" xfId="0" quotePrefix="1" applyFont="1" applyBorder="1" applyAlignment="1">
      <alignment horizontal="center"/>
    </xf>
    <xf numFmtId="0" fontId="12" fillId="2" borderId="22" xfId="0" applyFont="1" applyFill="1" applyBorder="1" applyAlignment="1">
      <alignment horizontal="center"/>
    </xf>
    <xf numFmtId="0" fontId="12" fillId="2" borderId="23" xfId="0" applyFont="1" applyFill="1" applyBorder="1" applyAlignment="1">
      <alignment horizontal="center"/>
    </xf>
    <xf numFmtId="0" fontId="12" fillId="2" borderId="24" xfId="0" applyFont="1" applyFill="1" applyBorder="1" applyAlignment="1">
      <alignment horizontal="center"/>
    </xf>
    <xf numFmtId="0" fontId="11" fillId="2" borderId="25" xfId="0" applyFont="1" applyFill="1" applyBorder="1" applyAlignment="1">
      <alignment horizontal="center"/>
    </xf>
    <xf numFmtId="0" fontId="11" fillId="2" borderId="9" xfId="0" applyFont="1" applyFill="1" applyBorder="1" applyAlignment="1">
      <alignment horizontal="center"/>
    </xf>
    <xf numFmtId="0" fontId="11" fillId="2" borderId="26" xfId="0" applyFont="1" applyFill="1" applyBorder="1" applyAlignment="1">
      <alignment horizontal="center"/>
    </xf>
    <xf numFmtId="0" fontId="11" fillId="2" borderId="27" xfId="0" applyFont="1" applyFill="1" applyBorder="1" applyAlignment="1">
      <alignment horizontal="center"/>
    </xf>
    <xf numFmtId="0" fontId="11" fillId="2" borderId="28" xfId="0" applyFont="1" applyFill="1" applyBorder="1" applyAlignment="1">
      <alignment horizontal="center"/>
    </xf>
    <xf numFmtId="0" fontId="6" fillId="0" borderId="0" xfId="0" applyFont="1" applyAlignment="1">
      <alignment horizontal="center"/>
    </xf>
    <xf numFmtId="164" fontId="1" fillId="2" borderId="7"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0" fontId="1" fillId="2"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7"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horizontal="center"/>
    </xf>
    <xf numFmtId="0" fontId="1" fillId="2" borderId="4" xfId="0" applyFont="1" applyFill="1" applyBorder="1" applyAlignment="1">
      <alignment horizontal="center"/>
    </xf>
  </cellXfs>
  <cellStyles count="2">
    <cellStyle name="Hyperlink" xfId="1" builtinId="8"/>
    <cellStyle name="Normal" xfId="0" builtinId="0"/>
  </cellStyles>
  <dxfs count="6">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mae.ufl.edu/designlab/motors/EML2322L%20Drive%20Wheel%20Motor%20Torque%20Calculations%20Template.doc" TargetMode="External"/><Relationship Id="rId1" Type="http://schemas.openxmlformats.org/officeDocument/2006/relationships/hyperlink" Target="http://www2.mae.ufl.edu/designlab/Lab%20Assignments/EML2322L%20Robot%20Path%20Template.zi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tabSelected="1" zoomScaleNormal="100" workbookViewId="0">
      <selection activeCell="A2" sqref="A2"/>
    </sheetView>
  </sheetViews>
  <sheetFormatPr defaultRowHeight="15" x14ac:dyDescent="0.25"/>
  <cols>
    <col min="1" max="1" width="9.140625" style="1"/>
    <col min="2" max="2" width="26.7109375" style="1" customWidth="1"/>
    <col min="3" max="3" width="10.140625" style="1" customWidth="1"/>
    <col min="4" max="4" width="10.85546875" style="1" customWidth="1"/>
    <col min="5" max="5" width="14" style="1" bestFit="1" customWidth="1"/>
    <col min="6" max="6" width="12.85546875" style="1" customWidth="1"/>
    <col min="7" max="7" width="10.85546875" style="1" customWidth="1"/>
    <col min="8" max="8" width="15.42578125" style="1" bestFit="1" customWidth="1"/>
    <col min="9" max="9" width="7.7109375" style="1" customWidth="1"/>
    <col min="10" max="10" width="5.7109375" style="1" customWidth="1"/>
    <col min="11" max="11" width="9.140625" style="1"/>
    <col min="12" max="12" width="21.42578125" style="1" bestFit="1" customWidth="1"/>
    <col min="13" max="13" width="19.140625" style="1" bestFit="1" customWidth="1"/>
    <col min="14" max="14" width="21.42578125" style="1" bestFit="1" customWidth="1"/>
    <col min="15" max="15" width="12.85546875" style="1" bestFit="1" customWidth="1"/>
    <col min="16" max="16" width="14.7109375" style="1" bestFit="1" customWidth="1"/>
    <col min="17" max="17" width="9.28515625" style="1" customWidth="1"/>
    <col min="18" max="16384" width="9.140625" style="1"/>
  </cols>
  <sheetData>
    <row r="1" spans="1:18" x14ac:dyDescent="0.25">
      <c r="Q1" s="3"/>
      <c r="R1" s="3"/>
    </row>
    <row r="2" spans="1:18" s="29" customFormat="1" ht="19.5" x14ac:dyDescent="0.35">
      <c r="A2" s="78" t="s">
        <v>71</v>
      </c>
      <c r="B2" s="28"/>
      <c r="C2" s="28"/>
      <c r="D2" s="28"/>
      <c r="E2" s="28"/>
      <c r="F2" s="28"/>
      <c r="G2" s="28"/>
      <c r="H2" s="28"/>
      <c r="I2" s="28"/>
      <c r="J2" s="28"/>
      <c r="L2" s="28"/>
      <c r="Q2" s="30"/>
      <c r="R2" s="30"/>
    </row>
    <row r="3" spans="1:18" s="29" customFormat="1" x14ac:dyDescent="0.25">
      <c r="A3" s="76"/>
      <c r="B3" s="28"/>
      <c r="C3" s="28"/>
      <c r="D3" s="28"/>
      <c r="E3" s="28"/>
      <c r="F3" s="28"/>
      <c r="G3" s="28"/>
      <c r="H3" s="28"/>
      <c r="I3" s="28"/>
      <c r="J3" s="28"/>
      <c r="L3" s="28"/>
      <c r="Q3" s="30"/>
      <c r="R3" s="30"/>
    </row>
    <row r="4" spans="1:18" s="29" customFormat="1" ht="15" customHeight="1" x14ac:dyDescent="0.25">
      <c r="A4" s="96" t="s">
        <v>88</v>
      </c>
      <c r="B4" s="97"/>
      <c r="C4" s="97"/>
      <c r="D4" s="97"/>
      <c r="E4" s="97"/>
      <c r="F4" s="97"/>
      <c r="G4" s="97"/>
      <c r="H4" s="97"/>
      <c r="I4" s="97"/>
      <c r="J4" s="97"/>
      <c r="L4" s="28"/>
      <c r="M4" s="28"/>
      <c r="N4" s="28"/>
      <c r="Q4" s="30"/>
      <c r="R4" s="30"/>
    </row>
    <row r="5" spans="1:18" s="29" customFormat="1" ht="15" customHeight="1" x14ac:dyDescent="0.25">
      <c r="A5" s="96"/>
      <c r="B5" s="97"/>
      <c r="C5" s="97"/>
      <c r="D5" s="97"/>
      <c r="E5" s="97"/>
      <c r="F5" s="97"/>
      <c r="G5" s="97"/>
      <c r="H5" s="97"/>
      <c r="I5" s="97"/>
      <c r="J5" s="97"/>
      <c r="L5" s="28"/>
      <c r="M5" s="28"/>
      <c r="N5" s="28"/>
      <c r="Q5" s="30"/>
      <c r="R5" s="30"/>
    </row>
    <row r="6" spans="1:18" s="29" customFormat="1" ht="15" customHeight="1" x14ac:dyDescent="0.25">
      <c r="A6" s="101" t="s">
        <v>87</v>
      </c>
      <c r="B6" s="101"/>
      <c r="C6" s="101"/>
      <c r="D6" s="101"/>
      <c r="E6" s="101"/>
      <c r="F6" s="101"/>
      <c r="G6" s="101"/>
      <c r="H6" s="101"/>
      <c r="I6" s="101"/>
      <c r="J6" s="101"/>
      <c r="L6" s="28"/>
      <c r="M6" s="28"/>
      <c r="N6" s="28"/>
      <c r="Q6" s="30"/>
      <c r="R6" s="30"/>
    </row>
    <row r="7" spans="1:18" s="29" customFormat="1" x14ac:dyDescent="0.25">
      <c r="A7" s="98" t="s">
        <v>86</v>
      </c>
      <c r="B7" s="99"/>
      <c r="C7" s="99"/>
      <c r="D7" s="99"/>
      <c r="E7" s="99"/>
      <c r="F7" s="99"/>
      <c r="G7" s="99"/>
      <c r="H7" s="99"/>
      <c r="I7" s="99"/>
      <c r="J7" s="99"/>
      <c r="L7" s="28"/>
      <c r="M7" s="28"/>
      <c r="N7" s="28"/>
      <c r="Q7" s="30"/>
      <c r="R7" s="30"/>
    </row>
    <row r="8" spans="1:18" s="29" customFormat="1" ht="15.75" customHeight="1" x14ac:dyDescent="0.25">
      <c r="A8" s="84"/>
      <c r="B8" s="72"/>
      <c r="C8" s="72"/>
      <c r="D8" s="72"/>
      <c r="E8" s="72"/>
      <c r="F8" s="72"/>
      <c r="G8" s="72"/>
      <c r="H8" s="72"/>
      <c r="I8" s="72"/>
      <c r="J8" s="72"/>
      <c r="L8" s="28"/>
      <c r="M8" s="28"/>
      <c r="N8" s="28"/>
      <c r="Q8" s="30"/>
      <c r="R8" s="30"/>
    </row>
    <row r="9" spans="1:18" s="29" customFormat="1" ht="15" customHeight="1" x14ac:dyDescent="0.25">
      <c r="A9" s="91" t="s">
        <v>85</v>
      </c>
      <c r="B9" s="92"/>
      <c r="C9" s="92"/>
      <c r="D9" s="92"/>
      <c r="E9" s="92"/>
      <c r="F9" s="92"/>
      <c r="G9" s="92"/>
      <c r="H9" s="92"/>
      <c r="I9" s="92"/>
      <c r="J9" s="92"/>
      <c r="L9" s="28"/>
      <c r="M9" s="28"/>
      <c r="N9" s="28"/>
      <c r="Q9" s="30"/>
      <c r="R9" s="30"/>
    </row>
    <row r="10" spans="1:18" s="29" customFormat="1" ht="15" customHeight="1" x14ac:dyDescent="0.25">
      <c r="A10" s="91" t="s">
        <v>84</v>
      </c>
      <c r="B10" s="92"/>
      <c r="C10" s="92"/>
      <c r="D10" s="92"/>
      <c r="E10" s="92"/>
      <c r="F10" s="92"/>
      <c r="G10" s="92"/>
      <c r="H10" s="92"/>
      <c r="I10" s="92"/>
      <c r="J10" s="92"/>
      <c r="L10" s="28"/>
      <c r="M10" s="28"/>
      <c r="N10" s="28"/>
      <c r="Q10" s="30"/>
      <c r="R10" s="30"/>
    </row>
    <row r="11" spans="1:18" s="29" customFormat="1" x14ac:dyDescent="0.25">
      <c r="A11" s="92"/>
      <c r="B11" s="92"/>
      <c r="C11" s="92"/>
      <c r="D11" s="92"/>
      <c r="E11" s="92"/>
      <c r="F11" s="92"/>
      <c r="G11" s="92"/>
      <c r="H11" s="92"/>
      <c r="I11" s="92"/>
      <c r="J11" s="92"/>
      <c r="L11" s="28"/>
      <c r="M11" s="28"/>
      <c r="N11" s="28"/>
      <c r="Q11" s="30"/>
      <c r="R11" s="30"/>
    </row>
    <row r="12" spans="1:18" s="29" customFormat="1" x14ac:dyDescent="0.25">
      <c r="A12" s="100" t="s">
        <v>43</v>
      </c>
      <c r="B12" s="100"/>
      <c r="C12" s="100"/>
      <c r="D12" s="100"/>
      <c r="E12" s="100"/>
      <c r="F12" s="100"/>
      <c r="G12" s="100"/>
      <c r="H12" s="100"/>
      <c r="I12" s="100"/>
      <c r="J12" s="100"/>
      <c r="L12" s="28"/>
      <c r="M12" s="28"/>
      <c r="N12" s="28"/>
      <c r="Q12" s="30"/>
      <c r="R12" s="30"/>
    </row>
    <row r="13" spans="1:18" s="29" customFormat="1" ht="15" customHeight="1" x14ac:dyDescent="0.25">
      <c r="A13" s="91" t="s">
        <v>83</v>
      </c>
      <c r="B13" s="92"/>
      <c r="C13" s="92"/>
      <c r="D13" s="92"/>
      <c r="E13" s="92"/>
      <c r="F13" s="92"/>
      <c r="G13" s="92"/>
      <c r="H13" s="92"/>
      <c r="I13" s="92"/>
      <c r="J13" s="92"/>
      <c r="L13" s="28"/>
      <c r="M13" s="28"/>
      <c r="N13" s="28"/>
      <c r="Q13" s="30"/>
      <c r="R13" s="30"/>
    </row>
    <row r="14" spans="1:18" s="29" customFormat="1" x14ac:dyDescent="0.25">
      <c r="A14" s="92"/>
      <c r="B14" s="92"/>
      <c r="C14" s="92"/>
      <c r="D14" s="92"/>
      <c r="E14" s="92"/>
      <c r="F14" s="92"/>
      <c r="G14" s="92"/>
      <c r="H14" s="92"/>
      <c r="I14" s="92"/>
      <c r="J14" s="92"/>
      <c r="L14" s="28"/>
      <c r="M14" s="28"/>
      <c r="N14" s="28"/>
      <c r="Q14" s="30"/>
      <c r="R14" s="30"/>
    </row>
    <row r="15" spans="1:18" s="29" customFormat="1" ht="15" customHeight="1" x14ac:dyDescent="0.25">
      <c r="A15" s="91" t="s">
        <v>82</v>
      </c>
      <c r="B15" s="92"/>
      <c r="C15" s="92"/>
      <c r="D15" s="92"/>
      <c r="E15" s="92"/>
      <c r="F15" s="92"/>
      <c r="G15" s="92"/>
      <c r="H15" s="92"/>
      <c r="I15" s="92"/>
      <c r="J15" s="92"/>
      <c r="L15" s="28"/>
      <c r="M15" s="28"/>
      <c r="N15" s="28"/>
      <c r="Q15" s="30"/>
      <c r="R15" s="30"/>
    </row>
    <row r="16" spans="1:18" s="29" customFormat="1" x14ac:dyDescent="0.25">
      <c r="A16" s="92"/>
      <c r="B16" s="92"/>
      <c r="C16" s="92"/>
      <c r="D16" s="92"/>
      <c r="E16" s="92"/>
      <c r="F16" s="92"/>
      <c r="G16" s="92"/>
      <c r="H16" s="92"/>
      <c r="I16" s="92"/>
      <c r="J16" s="92"/>
      <c r="L16" s="28"/>
      <c r="M16" s="28"/>
      <c r="N16" s="28"/>
      <c r="Q16" s="30"/>
      <c r="R16" s="30"/>
    </row>
    <row r="17" spans="1:18" s="29" customFormat="1" ht="15" customHeight="1" x14ac:dyDescent="0.25">
      <c r="A17" s="91" t="s">
        <v>81</v>
      </c>
      <c r="B17" s="92"/>
      <c r="C17" s="92"/>
      <c r="D17" s="92"/>
      <c r="E17" s="92"/>
      <c r="F17" s="92"/>
      <c r="G17" s="92"/>
      <c r="H17" s="92"/>
      <c r="I17" s="92"/>
      <c r="J17" s="92"/>
      <c r="L17" s="28"/>
      <c r="M17" s="28"/>
      <c r="N17" s="28"/>
      <c r="Q17" s="30"/>
      <c r="R17" s="30"/>
    </row>
    <row r="18" spans="1:18" s="29" customFormat="1" x14ac:dyDescent="0.25">
      <c r="A18" s="92"/>
      <c r="B18" s="92"/>
      <c r="C18" s="92"/>
      <c r="D18" s="92"/>
      <c r="E18" s="92"/>
      <c r="F18" s="92"/>
      <c r="G18" s="92"/>
      <c r="H18" s="92"/>
      <c r="I18" s="92"/>
      <c r="J18" s="92"/>
      <c r="L18" s="28"/>
      <c r="M18" s="28"/>
      <c r="N18" s="28"/>
      <c r="Q18" s="30"/>
      <c r="R18" s="30"/>
    </row>
    <row r="19" spans="1:18" s="29" customFormat="1" x14ac:dyDescent="0.25">
      <c r="A19" s="91" t="s">
        <v>80</v>
      </c>
      <c r="B19" s="92"/>
      <c r="C19" s="92"/>
      <c r="D19" s="92"/>
      <c r="E19" s="92"/>
      <c r="F19" s="92"/>
      <c r="G19" s="92"/>
      <c r="H19" s="92"/>
      <c r="I19" s="92"/>
      <c r="J19" s="92"/>
      <c r="L19" s="28"/>
      <c r="M19" s="28"/>
      <c r="N19" s="28"/>
      <c r="Q19" s="30"/>
      <c r="R19" s="30"/>
    </row>
    <row r="20" spans="1:18" s="29" customFormat="1" x14ac:dyDescent="0.25">
      <c r="A20" s="92"/>
      <c r="B20" s="92"/>
      <c r="C20" s="92"/>
      <c r="D20" s="92"/>
      <c r="E20" s="92"/>
      <c r="F20" s="92"/>
      <c r="G20" s="92"/>
      <c r="H20" s="92"/>
      <c r="I20" s="92"/>
      <c r="J20" s="92"/>
      <c r="L20" s="28"/>
      <c r="M20" s="28"/>
      <c r="N20" s="28"/>
      <c r="Q20" s="30"/>
      <c r="R20" s="30"/>
    </row>
    <row r="21" spans="1:18" s="29" customFormat="1" x14ac:dyDescent="0.25">
      <c r="A21" s="95" t="s">
        <v>79</v>
      </c>
      <c r="B21" s="95"/>
      <c r="C21" s="95"/>
      <c r="D21" s="95"/>
      <c r="E21" s="95"/>
      <c r="F21" s="95"/>
      <c r="G21" s="95"/>
      <c r="H21" s="95"/>
      <c r="I21" s="95"/>
      <c r="J21" s="95"/>
      <c r="L21" s="28"/>
      <c r="M21" s="28"/>
      <c r="N21" s="28"/>
      <c r="Q21" s="30"/>
      <c r="R21" s="30"/>
    </row>
    <row r="22" spans="1:18" s="29" customFormat="1" x14ac:dyDescent="0.25">
      <c r="A22" s="95" t="s">
        <v>77</v>
      </c>
      <c r="B22" s="95"/>
      <c r="C22" s="95"/>
      <c r="D22" s="95"/>
      <c r="E22" s="95"/>
      <c r="F22" s="95"/>
      <c r="G22" s="95"/>
      <c r="H22" s="95"/>
      <c r="I22" s="95"/>
      <c r="J22" s="95"/>
      <c r="L22" s="28"/>
      <c r="M22" s="28"/>
      <c r="N22" s="28"/>
      <c r="Q22" s="30"/>
      <c r="R22" s="30"/>
    </row>
    <row r="23" spans="1:18" x14ac:dyDescent="0.25">
      <c r="A23" s="95"/>
      <c r="B23" s="95"/>
      <c r="C23" s="95"/>
      <c r="D23" s="95"/>
      <c r="E23" s="95"/>
      <c r="F23" s="95"/>
      <c r="G23" s="95"/>
      <c r="H23" s="95"/>
      <c r="I23" s="95"/>
      <c r="J23" s="95"/>
      <c r="L23" s="19"/>
      <c r="M23" s="19"/>
      <c r="N23" s="19"/>
    </row>
    <row r="24" spans="1:18" ht="15" customHeight="1" x14ac:dyDescent="0.25">
      <c r="A24" s="91" t="s">
        <v>78</v>
      </c>
      <c r="B24" s="92"/>
      <c r="C24" s="92"/>
      <c r="D24" s="92"/>
      <c r="E24" s="92"/>
      <c r="F24" s="92"/>
      <c r="G24" s="92"/>
      <c r="H24" s="92"/>
      <c r="I24" s="92"/>
      <c r="J24" s="92"/>
      <c r="L24" s="19"/>
      <c r="M24" s="19"/>
      <c r="N24" s="19"/>
    </row>
    <row r="25" spans="1:18" x14ac:dyDescent="0.25">
      <c r="A25" s="87"/>
      <c r="B25" s="87"/>
      <c r="C25" s="87"/>
      <c r="D25" s="87"/>
      <c r="E25" s="87"/>
      <c r="F25" s="87"/>
      <c r="G25" s="87"/>
      <c r="H25" s="87"/>
      <c r="I25" s="87"/>
      <c r="J25" s="87"/>
      <c r="L25" s="19"/>
      <c r="M25" s="19"/>
      <c r="N25" s="19"/>
    </row>
    <row r="26" spans="1:18" x14ac:dyDescent="0.25">
      <c r="A26" s="77"/>
      <c r="B26" s="77"/>
      <c r="C26" s="77"/>
      <c r="D26" s="77"/>
      <c r="E26" s="77"/>
      <c r="F26" s="77"/>
      <c r="G26" s="77"/>
      <c r="H26" s="77"/>
      <c r="I26" s="77"/>
      <c r="J26" s="77"/>
      <c r="L26" s="19"/>
      <c r="M26" s="19"/>
      <c r="N26" s="19"/>
    </row>
    <row r="27" spans="1:18" x14ac:dyDescent="0.25">
      <c r="A27" s="76" t="s">
        <v>44</v>
      </c>
      <c r="B27" s="77"/>
      <c r="C27" s="77"/>
      <c r="D27" s="77"/>
      <c r="E27" s="77"/>
      <c r="F27" s="77"/>
      <c r="G27" s="77"/>
      <c r="H27" s="77"/>
      <c r="I27" s="77"/>
      <c r="J27" s="77"/>
      <c r="L27" s="19"/>
      <c r="M27" s="19"/>
      <c r="N27" s="19"/>
    </row>
    <row r="28" spans="1:18" ht="15" customHeight="1" x14ac:dyDescent="0.25">
      <c r="A28" s="93" t="s">
        <v>76</v>
      </c>
      <c r="B28" s="93"/>
      <c r="C28" s="93"/>
      <c r="D28" s="93"/>
      <c r="E28" s="93"/>
      <c r="F28" s="93"/>
      <c r="G28" s="93"/>
      <c r="H28" s="93"/>
      <c r="I28" s="93"/>
      <c r="J28" s="93"/>
      <c r="L28" s="19"/>
      <c r="M28" s="19"/>
      <c r="N28" s="19"/>
    </row>
    <row r="29" spans="1:18" x14ac:dyDescent="0.25">
      <c r="A29" s="93"/>
      <c r="B29" s="93"/>
      <c r="C29" s="93"/>
      <c r="D29" s="93"/>
      <c r="E29" s="93"/>
      <c r="F29" s="93"/>
      <c r="G29" s="93"/>
      <c r="H29" s="93"/>
      <c r="I29" s="93"/>
      <c r="J29" s="93"/>
      <c r="L29" s="19"/>
      <c r="M29" s="19"/>
      <c r="N29" s="19"/>
    </row>
    <row r="30" spans="1:18" x14ac:dyDescent="0.25">
      <c r="A30" s="93"/>
      <c r="B30" s="93"/>
      <c r="C30" s="93"/>
      <c r="D30" s="93"/>
      <c r="E30" s="93"/>
      <c r="F30" s="93"/>
      <c r="G30" s="93"/>
      <c r="H30" s="93"/>
      <c r="I30" s="93"/>
      <c r="J30" s="93"/>
      <c r="L30" s="19"/>
      <c r="M30" s="19"/>
      <c r="N30" s="19"/>
    </row>
    <row r="31" spans="1:18" x14ac:dyDescent="0.25">
      <c r="A31" s="93"/>
      <c r="B31" s="93"/>
      <c r="C31" s="93"/>
      <c r="D31" s="93"/>
      <c r="E31" s="93"/>
      <c r="F31" s="93"/>
      <c r="G31" s="93"/>
      <c r="H31" s="93"/>
      <c r="I31" s="93"/>
      <c r="J31" s="93"/>
      <c r="L31" s="19"/>
      <c r="M31" s="19"/>
      <c r="N31" s="19"/>
    </row>
    <row r="32" spans="1:18" x14ac:dyDescent="0.25">
      <c r="A32" s="93"/>
      <c r="B32" s="93"/>
      <c r="C32" s="93"/>
      <c r="D32" s="93"/>
      <c r="E32" s="93"/>
      <c r="F32" s="93"/>
      <c r="G32" s="93"/>
      <c r="H32" s="93"/>
      <c r="I32" s="93"/>
      <c r="J32" s="93"/>
    </row>
    <row r="33" spans="1:11" x14ac:dyDescent="0.25">
      <c r="A33" s="93"/>
      <c r="B33" s="93"/>
      <c r="C33" s="93"/>
      <c r="D33" s="93"/>
      <c r="E33" s="93"/>
      <c r="F33" s="93"/>
      <c r="G33" s="93"/>
      <c r="H33" s="93"/>
      <c r="I33" s="93"/>
      <c r="J33" s="93"/>
    </row>
    <row r="34" spans="1:11" x14ac:dyDescent="0.25">
      <c r="A34" s="93"/>
      <c r="B34" s="93"/>
      <c r="C34" s="93"/>
      <c r="D34" s="93"/>
      <c r="E34" s="93"/>
      <c r="F34" s="93"/>
      <c r="G34" s="93"/>
      <c r="H34" s="93"/>
      <c r="I34" s="93"/>
      <c r="J34" s="93"/>
    </row>
    <row r="35" spans="1:11" x14ac:dyDescent="0.25">
      <c r="A35" s="93"/>
      <c r="B35" s="93"/>
      <c r="C35" s="93"/>
      <c r="D35" s="93"/>
      <c r="E35" s="93"/>
      <c r="F35" s="93"/>
      <c r="G35" s="93"/>
      <c r="H35" s="93"/>
      <c r="I35" s="93"/>
      <c r="J35" s="93"/>
    </row>
    <row r="36" spans="1:11" x14ac:dyDescent="0.25">
      <c r="A36" s="93"/>
      <c r="B36" s="93"/>
      <c r="C36" s="93"/>
      <c r="D36" s="93"/>
      <c r="E36" s="93"/>
      <c r="F36" s="93"/>
      <c r="G36" s="93"/>
      <c r="H36" s="93"/>
      <c r="I36" s="93"/>
      <c r="J36" s="93"/>
    </row>
    <row r="37" spans="1:11" x14ac:dyDescent="0.25">
      <c r="B37" s="38"/>
      <c r="C37" s="38"/>
      <c r="D37" s="38"/>
      <c r="E37" s="38"/>
      <c r="F37" s="38"/>
      <c r="G37" s="38"/>
      <c r="H37" s="38"/>
      <c r="I37" s="38"/>
      <c r="J37" s="38"/>
      <c r="K37" s="38"/>
    </row>
    <row r="38" spans="1:11" ht="20.25" x14ac:dyDescent="0.3">
      <c r="B38" s="94" t="s">
        <v>68</v>
      </c>
      <c r="C38" s="94"/>
      <c r="D38" s="94"/>
      <c r="E38" s="94"/>
      <c r="F38" s="94"/>
      <c r="G38" s="94"/>
      <c r="H38" s="94"/>
    </row>
  </sheetData>
  <mergeCells count="14">
    <mergeCell ref="A4:J5"/>
    <mergeCell ref="A7:J7"/>
    <mergeCell ref="A9:J9"/>
    <mergeCell ref="A10:J11"/>
    <mergeCell ref="A12:J12"/>
    <mergeCell ref="A13:J14"/>
    <mergeCell ref="A6:J6"/>
    <mergeCell ref="A19:J20"/>
    <mergeCell ref="A15:J16"/>
    <mergeCell ref="A28:J36"/>
    <mergeCell ref="B38:H38"/>
    <mergeCell ref="A17:J18"/>
    <mergeCell ref="A21:J23"/>
    <mergeCell ref="A24:J24"/>
  </mergeCells>
  <hyperlinks>
    <hyperlink ref="A12:J12" r:id="rId1" display="Example Robot Path Illustration"/>
    <hyperlink ref="A21:J23" r:id="rId2" display="10. enter estimates for ball manuevering, manipulation and release times for each concept and clearly explain using the calculations template how these times are computed using motor speeds and/or estimated using your understanding of how each mechanism f"/>
  </hyperlinks>
  <pageMargins left="0.5" right="0.5" top="0.75" bottom="0.75" header="0.3" footer="0.3"/>
  <pageSetup orientation="landscap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9"/>
  <sheetViews>
    <sheetView zoomScaleNormal="100" workbookViewId="0">
      <selection activeCell="B1" sqref="B1:K1"/>
    </sheetView>
  </sheetViews>
  <sheetFormatPr defaultRowHeight="15" x14ac:dyDescent="0.25"/>
  <cols>
    <col min="1" max="1" width="9.85546875" style="1" customWidth="1"/>
    <col min="2" max="2" width="26.7109375" style="1" customWidth="1"/>
    <col min="3" max="3" width="10.140625" style="1" customWidth="1"/>
    <col min="4" max="4" width="10.85546875" style="1" customWidth="1"/>
    <col min="5" max="5" width="16" style="1" customWidth="1"/>
    <col min="6" max="6" width="12.85546875" style="1" customWidth="1"/>
    <col min="7" max="7" width="10.85546875" style="1" customWidth="1"/>
    <col min="8" max="8" width="15.42578125" style="1" bestFit="1" customWidth="1"/>
    <col min="9" max="9" width="7.7109375" style="1" customWidth="1"/>
    <col min="10" max="10" width="5.7109375" style="1" customWidth="1"/>
    <col min="11" max="11" width="9.140625" style="1"/>
    <col min="12" max="12" width="21.42578125" style="1" customWidth="1"/>
    <col min="13" max="13" width="19.140625" style="1" bestFit="1" customWidth="1"/>
    <col min="14" max="14" width="21.42578125" style="1" customWidth="1"/>
    <col min="15" max="15" width="12.85546875" style="1" customWidth="1"/>
    <col min="16" max="16" width="14.7109375" style="1" customWidth="1"/>
    <col min="17" max="17" width="9.28515625" style="1" customWidth="1"/>
    <col min="18" max="16384" width="9.140625" style="1"/>
  </cols>
  <sheetData>
    <row r="1" spans="1:18" ht="18.75" x14ac:dyDescent="0.3">
      <c r="B1" s="113" t="s">
        <v>15</v>
      </c>
      <c r="C1" s="113"/>
      <c r="D1" s="113"/>
      <c r="E1" s="113"/>
      <c r="F1" s="113"/>
      <c r="G1" s="113"/>
      <c r="H1" s="113"/>
      <c r="I1" s="113"/>
      <c r="J1" s="113"/>
      <c r="K1" s="113"/>
      <c r="L1" s="17"/>
    </row>
    <row r="3" spans="1:18" x14ac:dyDescent="0.25">
      <c r="A3" s="48" t="s">
        <v>29</v>
      </c>
      <c r="B3" s="48" t="s">
        <v>0</v>
      </c>
      <c r="C3" s="48" t="s">
        <v>6</v>
      </c>
      <c r="D3" s="48" t="s">
        <v>9</v>
      </c>
      <c r="E3" s="114" t="s">
        <v>20</v>
      </c>
      <c r="F3" s="115"/>
      <c r="G3" s="48" t="s">
        <v>10</v>
      </c>
      <c r="H3" s="48" t="s">
        <v>24</v>
      </c>
      <c r="I3" s="116" t="s">
        <v>1</v>
      </c>
      <c r="J3" s="117"/>
      <c r="L3" s="63" t="s">
        <v>51</v>
      </c>
      <c r="M3" s="63" t="s">
        <v>51</v>
      </c>
      <c r="N3" s="63" t="s">
        <v>54</v>
      </c>
      <c r="O3" s="63" t="s">
        <v>17</v>
      </c>
      <c r="P3" s="63" t="s">
        <v>28</v>
      </c>
      <c r="Q3" s="118" t="s">
        <v>19</v>
      </c>
      <c r="R3" s="119"/>
    </row>
    <row r="4" spans="1:18" x14ac:dyDescent="0.25">
      <c r="A4" s="41" t="s">
        <v>13</v>
      </c>
      <c r="B4" s="41" t="s">
        <v>13</v>
      </c>
      <c r="C4" s="41" t="s">
        <v>7</v>
      </c>
      <c r="D4" s="41" t="s">
        <v>8</v>
      </c>
      <c r="E4" s="42" t="s">
        <v>21</v>
      </c>
      <c r="F4" s="43" t="s">
        <v>22</v>
      </c>
      <c r="G4" s="41" t="s">
        <v>11</v>
      </c>
      <c r="H4" s="41" t="s">
        <v>26</v>
      </c>
      <c r="I4" s="120" t="s">
        <v>13</v>
      </c>
      <c r="J4" s="121"/>
      <c r="L4" s="63" t="s">
        <v>52</v>
      </c>
      <c r="M4" s="63" t="s">
        <v>53</v>
      </c>
      <c r="N4" s="64" t="s">
        <v>52</v>
      </c>
      <c r="O4" s="64" t="s">
        <v>18</v>
      </c>
      <c r="P4" s="64" t="s">
        <v>18</v>
      </c>
      <c r="Q4" s="122" t="s">
        <v>18</v>
      </c>
      <c r="R4" s="123"/>
    </row>
    <row r="5" spans="1:18" x14ac:dyDescent="0.25">
      <c r="A5" s="49" t="s">
        <v>13</v>
      </c>
      <c r="B5" s="49" t="s">
        <v>13</v>
      </c>
      <c r="C5" s="50" t="s">
        <v>2</v>
      </c>
      <c r="D5" s="50" t="s">
        <v>3</v>
      </c>
      <c r="E5" s="51" t="s">
        <v>4</v>
      </c>
      <c r="F5" s="52" t="s">
        <v>4</v>
      </c>
      <c r="G5" s="50" t="s">
        <v>5</v>
      </c>
      <c r="H5" s="50" t="s">
        <v>23</v>
      </c>
      <c r="I5" s="51" t="s">
        <v>12</v>
      </c>
      <c r="J5" s="53" t="s">
        <v>14</v>
      </c>
      <c r="L5" s="50" t="s">
        <v>12</v>
      </c>
      <c r="M5" s="50" t="s">
        <v>12</v>
      </c>
      <c r="N5" s="50" t="s">
        <v>12</v>
      </c>
      <c r="O5" s="50" t="s">
        <v>12</v>
      </c>
      <c r="P5" s="50" t="s">
        <v>12</v>
      </c>
      <c r="Q5" s="51" t="s">
        <v>12</v>
      </c>
      <c r="R5" s="53" t="s">
        <v>14</v>
      </c>
    </row>
    <row r="6" spans="1:18" s="6" customFormat="1" ht="6.75" x14ac:dyDescent="0.15">
      <c r="A6" s="71"/>
      <c r="B6" s="11"/>
      <c r="C6" s="12"/>
      <c r="D6" s="12"/>
      <c r="E6" s="13"/>
      <c r="F6" s="14"/>
      <c r="G6" s="12"/>
      <c r="H6" s="62"/>
      <c r="I6" s="4"/>
      <c r="J6" s="5"/>
      <c r="L6" s="21"/>
      <c r="M6" s="21"/>
      <c r="N6" s="22"/>
      <c r="O6" s="58"/>
      <c r="P6" s="54"/>
      <c r="Q6" s="5"/>
      <c r="R6" s="5"/>
    </row>
    <row r="7" spans="1:18" x14ac:dyDescent="0.25">
      <c r="A7" s="70" t="s">
        <v>30</v>
      </c>
      <c r="B7" s="10" t="s">
        <v>16</v>
      </c>
      <c r="C7" s="79">
        <v>150</v>
      </c>
      <c r="D7" s="79">
        <v>4</v>
      </c>
      <c r="E7" s="82">
        <f>C7*D7*PI()/60/12</f>
        <v>2.6179938779914944</v>
      </c>
      <c r="F7" s="15">
        <f t="shared" ref="F7:F12" si="0">0.75*E7</f>
        <v>1.9634954084936207</v>
      </c>
      <c r="G7" s="26">
        <v>36</v>
      </c>
      <c r="H7" s="59">
        <v>50</v>
      </c>
      <c r="I7" s="16">
        <f t="shared" ref="I7:I12" si="1">IF(E7="",,G7/F7/(H7/100))</f>
        <v>36.669298888372687</v>
      </c>
      <c r="J7" s="2">
        <f t="shared" ref="J7:J12" si="2">I7/60</f>
        <v>0.61115498147287817</v>
      </c>
      <c r="L7" s="31">
        <v>0</v>
      </c>
      <c r="M7" s="31">
        <v>0</v>
      </c>
      <c r="N7" s="34">
        <v>0</v>
      </c>
      <c r="O7" s="34">
        <v>0</v>
      </c>
      <c r="P7" s="55">
        <v>0</v>
      </c>
      <c r="Q7" s="16">
        <f t="shared" ref="Q7:Q12" si="3">SUM(I7+L7+M7+N7+O7+P7)</f>
        <v>36.669298888372687</v>
      </c>
      <c r="R7" s="2">
        <f t="shared" ref="R7:R12" si="4">Q7/60</f>
        <v>0.61115498147287817</v>
      </c>
    </row>
    <row r="8" spans="1:18" x14ac:dyDescent="0.25">
      <c r="A8" s="70" t="s">
        <v>31</v>
      </c>
      <c r="B8" s="10" t="s">
        <v>16</v>
      </c>
      <c r="C8" s="79">
        <v>150</v>
      </c>
      <c r="D8" s="79">
        <v>6</v>
      </c>
      <c r="E8" s="82">
        <f t="shared" ref="E8:E24" si="5">C8*D8*PI()/60/12</f>
        <v>3.926990816987241</v>
      </c>
      <c r="F8" s="15">
        <f t="shared" si="0"/>
        <v>2.9452431127404308</v>
      </c>
      <c r="G8" s="26">
        <f>$G$7</f>
        <v>36</v>
      </c>
      <c r="H8" s="59">
        <f>$H$7</f>
        <v>50</v>
      </c>
      <c r="I8" s="16">
        <f t="shared" si="1"/>
        <v>24.446199258915126</v>
      </c>
      <c r="J8" s="2">
        <f t="shared" si="2"/>
        <v>0.40743665431525211</v>
      </c>
      <c r="L8" s="31">
        <v>0</v>
      </c>
      <c r="M8" s="31">
        <v>0</v>
      </c>
      <c r="N8" s="34">
        <v>0</v>
      </c>
      <c r="O8" s="34">
        <v>0</v>
      </c>
      <c r="P8" s="55">
        <v>0</v>
      </c>
      <c r="Q8" s="16">
        <f t="shared" si="3"/>
        <v>24.446199258915126</v>
      </c>
      <c r="R8" s="2">
        <f t="shared" si="4"/>
        <v>0.40743665431525211</v>
      </c>
    </row>
    <row r="9" spans="1:18" x14ac:dyDescent="0.25">
      <c r="A9" s="70" t="s">
        <v>32</v>
      </c>
      <c r="B9" s="10" t="s">
        <v>16</v>
      </c>
      <c r="C9" s="79">
        <v>150</v>
      </c>
      <c r="D9" s="79">
        <v>8</v>
      </c>
      <c r="E9" s="82">
        <f t="shared" si="5"/>
        <v>5.2359877559829888</v>
      </c>
      <c r="F9" s="15">
        <f t="shared" si="0"/>
        <v>3.9269908169872414</v>
      </c>
      <c r="G9" s="26">
        <f>$G$7</f>
        <v>36</v>
      </c>
      <c r="H9" s="59">
        <f>$H$7</f>
        <v>50</v>
      </c>
      <c r="I9" s="16">
        <f t="shared" si="1"/>
        <v>18.334649444186343</v>
      </c>
      <c r="J9" s="2">
        <f t="shared" si="2"/>
        <v>0.30557749073643908</v>
      </c>
      <c r="L9" s="31">
        <v>0</v>
      </c>
      <c r="M9" s="31">
        <v>0</v>
      </c>
      <c r="N9" s="34">
        <v>0</v>
      </c>
      <c r="O9" s="34">
        <v>0</v>
      </c>
      <c r="P9" s="55">
        <v>0</v>
      </c>
      <c r="Q9" s="16">
        <f t="shared" si="3"/>
        <v>18.334649444186343</v>
      </c>
      <c r="R9" s="2">
        <f t="shared" si="4"/>
        <v>0.30557749073643908</v>
      </c>
    </row>
    <row r="10" spans="1:18" x14ac:dyDescent="0.25">
      <c r="A10" s="70" t="s">
        <v>33</v>
      </c>
      <c r="B10" s="10" t="s">
        <v>16</v>
      </c>
      <c r="C10" s="79">
        <v>150</v>
      </c>
      <c r="D10" s="79">
        <v>10</v>
      </c>
      <c r="E10" s="82">
        <f t="shared" si="5"/>
        <v>6.5449846949787363</v>
      </c>
      <c r="F10" s="15">
        <f t="shared" si="0"/>
        <v>4.908738521234052</v>
      </c>
      <c r="G10" s="26">
        <f>$G$7</f>
        <v>36</v>
      </c>
      <c r="H10" s="59">
        <f>$H$7</f>
        <v>50</v>
      </c>
      <c r="I10" s="16">
        <f t="shared" si="1"/>
        <v>14.667719555349073</v>
      </c>
      <c r="J10" s="2">
        <f t="shared" si="2"/>
        <v>0.24446199258915122</v>
      </c>
      <c r="L10" s="31">
        <v>0</v>
      </c>
      <c r="M10" s="31">
        <v>0</v>
      </c>
      <c r="N10" s="34">
        <v>0</v>
      </c>
      <c r="O10" s="34">
        <v>0</v>
      </c>
      <c r="P10" s="55">
        <v>0</v>
      </c>
      <c r="Q10" s="16">
        <f t="shared" si="3"/>
        <v>14.667719555349073</v>
      </c>
      <c r="R10" s="2">
        <f t="shared" si="4"/>
        <v>0.24446199258915122</v>
      </c>
    </row>
    <row r="11" spans="1:18" x14ac:dyDescent="0.25">
      <c r="A11" s="70" t="s">
        <v>34</v>
      </c>
      <c r="B11" s="10" t="s">
        <v>16</v>
      </c>
      <c r="C11" s="79">
        <v>150</v>
      </c>
      <c r="D11" s="79">
        <v>12</v>
      </c>
      <c r="E11" s="82">
        <f t="shared" si="5"/>
        <v>7.8539816339744819</v>
      </c>
      <c r="F11" s="15">
        <f t="shared" si="0"/>
        <v>5.8904862254808616</v>
      </c>
      <c r="G11" s="26">
        <f>$G$7</f>
        <v>36</v>
      </c>
      <c r="H11" s="59">
        <f>$H$7</f>
        <v>50</v>
      </c>
      <c r="I11" s="16">
        <f t="shared" si="1"/>
        <v>12.223099629457563</v>
      </c>
      <c r="J11" s="2">
        <f t="shared" si="2"/>
        <v>0.20371832715762606</v>
      </c>
      <c r="L11" s="31">
        <v>0</v>
      </c>
      <c r="M11" s="31">
        <v>0</v>
      </c>
      <c r="N11" s="34">
        <v>0</v>
      </c>
      <c r="O11" s="34">
        <v>0</v>
      </c>
      <c r="P11" s="55">
        <v>0</v>
      </c>
      <c r="Q11" s="16">
        <f t="shared" si="3"/>
        <v>12.223099629457563</v>
      </c>
      <c r="R11" s="2">
        <f t="shared" si="4"/>
        <v>0.20371832715762606</v>
      </c>
    </row>
    <row r="12" spans="1:18" x14ac:dyDescent="0.25">
      <c r="A12" s="70" t="s">
        <v>35</v>
      </c>
      <c r="B12" s="10" t="s">
        <v>16</v>
      </c>
      <c r="C12" s="79">
        <v>150</v>
      </c>
      <c r="D12" s="79">
        <v>13.6</v>
      </c>
      <c r="E12" s="82">
        <f t="shared" si="5"/>
        <v>8.9011791851710811</v>
      </c>
      <c r="F12" s="15">
        <f t="shared" si="0"/>
        <v>6.6758843888783108</v>
      </c>
      <c r="G12" s="26">
        <f>$G$7</f>
        <v>36</v>
      </c>
      <c r="H12" s="59">
        <f>$H$7</f>
        <v>50</v>
      </c>
      <c r="I12" s="16">
        <f t="shared" si="1"/>
        <v>10.785087908344908</v>
      </c>
      <c r="J12" s="2">
        <f t="shared" si="2"/>
        <v>0.1797514651390818</v>
      </c>
      <c r="L12" s="31">
        <v>0</v>
      </c>
      <c r="M12" s="31">
        <v>0</v>
      </c>
      <c r="N12" s="34">
        <v>0</v>
      </c>
      <c r="O12" s="34">
        <v>0</v>
      </c>
      <c r="P12" s="55">
        <v>0</v>
      </c>
      <c r="Q12" s="16">
        <f t="shared" si="3"/>
        <v>10.785087908344908</v>
      </c>
      <c r="R12" s="2">
        <f t="shared" si="4"/>
        <v>0.1797514651390818</v>
      </c>
    </row>
    <row r="13" spans="1:18" s="6" customFormat="1" ht="6.75" x14ac:dyDescent="0.15">
      <c r="A13" s="33"/>
      <c r="B13" s="21"/>
      <c r="C13" s="80"/>
      <c r="D13" s="81"/>
      <c r="E13" s="83"/>
      <c r="F13" s="21"/>
      <c r="G13" s="27"/>
      <c r="H13" s="60"/>
      <c r="I13" s="23"/>
      <c r="L13" s="32"/>
      <c r="M13" s="32"/>
      <c r="N13" s="35"/>
      <c r="O13" s="35"/>
      <c r="P13" s="56"/>
      <c r="Q13" s="5"/>
      <c r="R13" s="5"/>
    </row>
    <row r="14" spans="1:18" x14ac:dyDescent="0.25">
      <c r="A14" s="70" t="s">
        <v>36</v>
      </c>
      <c r="B14" s="10" t="s">
        <v>25</v>
      </c>
      <c r="C14" s="79">
        <v>44</v>
      </c>
      <c r="D14" s="79">
        <v>4</v>
      </c>
      <c r="E14" s="82">
        <f t="shared" si="5"/>
        <v>0.76794487087750485</v>
      </c>
      <c r="F14" s="15">
        <f t="shared" ref="F14:F19" si="6">0.75*E14</f>
        <v>0.57595865315812866</v>
      </c>
      <c r="G14" s="26">
        <f t="shared" ref="G14:G19" si="7">$G$7</f>
        <v>36</v>
      </c>
      <c r="H14" s="59">
        <f t="shared" ref="H14:H19" si="8">$H$7</f>
        <v>50</v>
      </c>
      <c r="I14" s="16">
        <f t="shared" ref="I14:I19" si="9">IF(E14="",,G14/F14/(H14/100))</f>
        <v>125.00897348308872</v>
      </c>
      <c r="J14" s="2">
        <f t="shared" ref="J14:J19" si="10">I14/60</f>
        <v>2.0834828913848122</v>
      </c>
      <c r="L14" s="31">
        <v>0</v>
      </c>
      <c r="M14" s="31">
        <v>0</v>
      </c>
      <c r="N14" s="34">
        <v>0</v>
      </c>
      <c r="O14" s="34">
        <v>0</v>
      </c>
      <c r="P14" s="55">
        <v>0</v>
      </c>
      <c r="Q14" s="16">
        <f t="shared" ref="Q14:Q19" si="11">SUM(I14+L14+M14+N14+O14+P14)</f>
        <v>125.00897348308872</v>
      </c>
      <c r="R14" s="2">
        <f t="shared" ref="R14:R19" si="12">Q14/60</f>
        <v>2.0834828913848122</v>
      </c>
    </row>
    <row r="15" spans="1:18" x14ac:dyDescent="0.25">
      <c r="A15" s="70" t="s">
        <v>37</v>
      </c>
      <c r="B15" s="10" t="s">
        <v>25</v>
      </c>
      <c r="C15" s="79">
        <v>44</v>
      </c>
      <c r="D15" s="79">
        <v>6</v>
      </c>
      <c r="E15" s="82">
        <f t="shared" si="5"/>
        <v>1.1519173063162575</v>
      </c>
      <c r="F15" s="15">
        <f t="shared" si="6"/>
        <v>0.86393797973719311</v>
      </c>
      <c r="G15" s="26">
        <f t="shared" si="7"/>
        <v>36</v>
      </c>
      <c r="H15" s="59">
        <f t="shared" si="8"/>
        <v>50</v>
      </c>
      <c r="I15" s="16">
        <f t="shared" si="9"/>
        <v>83.339315655392468</v>
      </c>
      <c r="J15" s="2">
        <f t="shared" si="10"/>
        <v>1.3889885942565412</v>
      </c>
      <c r="L15" s="31">
        <v>0</v>
      </c>
      <c r="M15" s="31">
        <v>0</v>
      </c>
      <c r="N15" s="34">
        <v>0</v>
      </c>
      <c r="O15" s="34">
        <v>0</v>
      </c>
      <c r="P15" s="55">
        <v>0</v>
      </c>
      <c r="Q15" s="16">
        <f t="shared" si="11"/>
        <v>83.339315655392468</v>
      </c>
      <c r="R15" s="2">
        <f t="shared" si="12"/>
        <v>1.3889885942565412</v>
      </c>
    </row>
    <row r="16" spans="1:18" x14ac:dyDescent="0.25">
      <c r="A16" s="70" t="s">
        <v>38</v>
      </c>
      <c r="B16" s="10" t="s">
        <v>25</v>
      </c>
      <c r="C16" s="79">
        <v>44</v>
      </c>
      <c r="D16" s="79">
        <v>8</v>
      </c>
      <c r="E16" s="82">
        <f t="shared" si="5"/>
        <v>1.5358897417550097</v>
      </c>
      <c r="F16" s="15">
        <f t="shared" si="6"/>
        <v>1.1519173063162573</v>
      </c>
      <c r="G16" s="26">
        <f t="shared" si="7"/>
        <v>36</v>
      </c>
      <c r="H16" s="59">
        <f t="shared" si="8"/>
        <v>50</v>
      </c>
      <c r="I16" s="16">
        <f t="shared" si="9"/>
        <v>62.504486741544362</v>
      </c>
      <c r="J16" s="2">
        <f t="shared" si="10"/>
        <v>1.0417414456924061</v>
      </c>
      <c r="L16" s="31">
        <v>0</v>
      </c>
      <c r="M16" s="31">
        <v>0</v>
      </c>
      <c r="N16" s="34">
        <v>0</v>
      </c>
      <c r="O16" s="34">
        <v>0</v>
      </c>
      <c r="P16" s="55">
        <v>0</v>
      </c>
      <c r="Q16" s="16">
        <f t="shared" si="11"/>
        <v>62.504486741544362</v>
      </c>
      <c r="R16" s="2">
        <f t="shared" si="12"/>
        <v>1.0417414456924061</v>
      </c>
    </row>
    <row r="17" spans="1:18" x14ac:dyDescent="0.25">
      <c r="A17" s="70" t="s">
        <v>39</v>
      </c>
      <c r="B17" s="10" t="s">
        <v>25</v>
      </c>
      <c r="C17" s="79">
        <v>44</v>
      </c>
      <c r="D17" s="79">
        <v>10</v>
      </c>
      <c r="E17" s="82">
        <f t="shared" si="5"/>
        <v>1.9198621771937627</v>
      </c>
      <c r="F17" s="15">
        <f t="shared" si="6"/>
        <v>1.439896632895322</v>
      </c>
      <c r="G17" s="26">
        <f t="shared" si="7"/>
        <v>36</v>
      </c>
      <c r="H17" s="59">
        <f t="shared" si="8"/>
        <v>50</v>
      </c>
      <c r="I17" s="16">
        <f t="shared" si="9"/>
        <v>50.00358939323548</v>
      </c>
      <c r="J17" s="2">
        <f t="shared" si="10"/>
        <v>0.83339315655392465</v>
      </c>
      <c r="L17" s="31">
        <v>0</v>
      </c>
      <c r="M17" s="31">
        <v>0</v>
      </c>
      <c r="N17" s="34">
        <v>0</v>
      </c>
      <c r="O17" s="34">
        <v>0</v>
      </c>
      <c r="P17" s="55">
        <v>0</v>
      </c>
      <c r="Q17" s="16">
        <f t="shared" si="11"/>
        <v>50.00358939323548</v>
      </c>
      <c r="R17" s="2">
        <f t="shared" si="12"/>
        <v>0.83339315655392465</v>
      </c>
    </row>
    <row r="18" spans="1:18" x14ac:dyDescent="0.25">
      <c r="A18" s="70" t="s">
        <v>40</v>
      </c>
      <c r="B18" s="10" t="s">
        <v>25</v>
      </c>
      <c r="C18" s="79">
        <v>44</v>
      </c>
      <c r="D18" s="79">
        <v>12</v>
      </c>
      <c r="E18" s="82">
        <f t="shared" si="5"/>
        <v>2.3038346126325151</v>
      </c>
      <c r="F18" s="15">
        <f t="shared" si="6"/>
        <v>1.7278759594743862</v>
      </c>
      <c r="G18" s="26">
        <f t="shared" si="7"/>
        <v>36</v>
      </c>
      <c r="H18" s="59">
        <f t="shared" si="8"/>
        <v>50</v>
      </c>
      <c r="I18" s="16">
        <f t="shared" si="9"/>
        <v>41.669657827696234</v>
      </c>
      <c r="J18" s="2">
        <f t="shared" si="10"/>
        <v>0.6944942971282706</v>
      </c>
      <c r="L18" s="31">
        <v>0</v>
      </c>
      <c r="M18" s="31">
        <v>0</v>
      </c>
      <c r="N18" s="34">
        <v>0</v>
      </c>
      <c r="O18" s="34">
        <v>0</v>
      </c>
      <c r="P18" s="55">
        <v>0</v>
      </c>
      <c r="Q18" s="16">
        <f t="shared" si="11"/>
        <v>41.669657827696234</v>
      </c>
      <c r="R18" s="2">
        <f t="shared" si="12"/>
        <v>0.6944942971282706</v>
      </c>
    </row>
    <row r="19" spans="1:18" x14ac:dyDescent="0.25">
      <c r="A19" s="70" t="s">
        <v>41</v>
      </c>
      <c r="B19" s="10" t="s">
        <v>25</v>
      </c>
      <c r="C19" s="79">
        <v>44</v>
      </c>
      <c r="D19" s="79">
        <v>13.6</v>
      </c>
      <c r="E19" s="82">
        <f t="shared" si="5"/>
        <v>2.6110125609835166</v>
      </c>
      <c r="F19" s="15">
        <f t="shared" si="6"/>
        <v>1.9582594207376376</v>
      </c>
      <c r="G19" s="26">
        <f t="shared" si="7"/>
        <v>36</v>
      </c>
      <c r="H19" s="59">
        <f t="shared" si="8"/>
        <v>50</v>
      </c>
      <c r="I19" s="16">
        <f t="shared" si="9"/>
        <v>36.767345142084913</v>
      </c>
      <c r="J19" s="2">
        <f t="shared" si="10"/>
        <v>0.61278908570141521</v>
      </c>
      <c r="L19" s="31">
        <v>0</v>
      </c>
      <c r="M19" s="31">
        <v>0</v>
      </c>
      <c r="N19" s="34">
        <v>0</v>
      </c>
      <c r="O19" s="34">
        <v>0</v>
      </c>
      <c r="P19" s="55">
        <v>0</v>
      </c>
      <c r="Q19" s="16">
        <f t="shared" si="11"/>
        <v>36.767345142084913</v>
      </c>
      <c r="R19" s="2">
        <f t="shared" si="12"/>
        <v>0.61278908570141521</v>
      </c>
    </row>
    <row r="20" spans="1:18" s="6" customFormat="1" ht="6.75" x14ac:dyDescent="0.15">
      <c r="A20" s="33"/>
      <c r="B20" s="21"/>
      <c r="C20" s="80"/>
      <c r="D20" s="81"/>
      <c r="E20" s="83"/>
      <c r="F20" s="21"/>
      <c r="G20" s="27"/>
      <c r="H20" s="60"/>
      <c r="I20" s="23"/>
      <c r="L20" s="32"/>
      <c r="M20" s="32"/>
      <c r="N20" s="35"/>
      <c r="O20" s="35"/>
      <c r="P20" s="56"/>
      <c r="Q20" s="5"/>
      <c r="R20" s="5"/>
    </row>
    <row r="21" spans="1:18" x14ac:dyDescent="0.25">
      <c r="A21" s="70" t="s">
        <v>72</v>
      </c>
      <c r="B21" s="10" t="s">
        <v>25</v>
      </c>
      <c r="C21" s="79">
        <v>44</v>
      </c>
      <c r="D21" s="79">
        <v>13.6</v>
      </c>
      <c r="E21" s="82">
        <f t="shared" si="5"/>
        <v>2.6110125609835166</v>
      </c>
      <c r="F21" s="15">
        <f>0.75*E21</f>
        <v>1.9582594207376376</v>
      </c>
      <c r="G21" s="26">
        <f>I42</f>
        <v>24</v>
      </c>
      <c r="H21" s="86">
        <f>I46</f>
        <v>43.523316062176171</v>
      </c>
      <c r="I21" s="16">
        <f>IF(E21="",,G21/F21/(H21/100))</f>
        <v>28.159117509612653</v>
      </c>
      <c r="J21" s="2">
        <f>I21/60</f>
        <v>0.46931862516021089</v>
      </c>
      <c r="L21" s="31">
        <v>15</v>
      </c>
      <c r="M21" s="31">
        <v>10</v>
      </c>
      <c r="N21" s="34">
        <v>10</v>
      </c>
      <c r="O21" s="34">
        <v>5</v>
      </c>
      <c r="P21" s="55">
        <v>30</v>
      </c>
      <c r="Q21" s="16">
        <f>SUM(I21+L21+M21+N21+O21+P21)</f>
        <v>98.159117509612656</v>
      </c>
      <c r="R21" s="2">
        <f>Q21/60</f>
        <v>1.6359852918268776</v>
      </c>
    </row>
    <row r="22" spans="1:18" x14ac:dyDescent="0.25">
      <c r="A22" s="70" t="s">
        <v>73</v>
      </c>
      <c r="B22" s="10" t="s">
        <v>25</v>
      </c>
      <c r="C22" s="79">
        <v>44</v>
      </c>
      <c r="D22" s="79">
        <v>12</v>
      </c>
      <c r="E22" s="82">
        <f t="shared" si="5"/>
        <v>2.3038346126325151</v>
      </c>
      <c r="F22" s="15">
        <f>0.75*E22</f>
        <v>1.7278759594743862</v>
      </c>
      <c r="G22" s="26">
        <f>I53</f>
        <v>23</v>
      </c>
      <c r="H22" s="86">
        <f>I57</f>
        <v>47.633136094674562</v>
      </c>
      <c r="I22" s="16">
        <f>IF(E22="",,G22/F22/(H22/100))</f>
        <v>27.945127670161362</v>
      </c>
      <c r="J22" s="2">
        <f>I22/60</f>
        <v>0.46575212783602271</v>
      </c>
      <c r="L22" s="31">
        <v>12</v>
      </c>
      <c r="M22" s="31">
        <v>15</v>
      </c>
      <c r="N22" s="34">
        <v>12</v>
      </c>
      <c r="O22" s="34">
        <v>10</v>
      </c>
      <c r="P22" s="55">
        <v>30</v>
      </c>
      <c r="Q22" s="16">
        <f>SUM(I22+L22+M22+N22+O22+P22)</f>
        <v>106.94512767016136</v>
      </c>
      <c r="R22" s="2">
        <f>Q22/60</f>
        <v>1.7824187945026893</v>
      </c>
    </row>
    <row r="23" spans="1:18" x14ac:dyDescent="0.25">
      <c r="A23" s="70" t="s">
        <v>74</v>
      </c>
      <c r="B23" s="10" t="s">
        <v>16</v>
      </c>
      <c r="C23" s="79">
        <v>150</v>
      </c>
      <c r="D23" s="79">
        <v>8</v>
      </c>
      <c r="E23" s="82">
        <f t="shared" si="5"/>
        <v>5.2359877559829888</v>
      </c>
      <c r="F23" s="15">
        <f>0.75*E23</f>
        <v>3.9269908169872414</v>
      </c>
      <c r="G23" s="26">
        <f>I64</f>
        <v>23</v>
      </c>
      <c r="H23" s="86">
        <f>I68</f>
        <v>28.77305533279872</v>
      </c>
      <c r="I23" s="16">
        <f>IF(E23="",,G23/F23/(H23/100))</f>
        <v>20.355509131855744</v>
      </c>
      <c r="J23" s="2">
        <f>I23/60</f>
        <v>0.33925848553092908</v>
      </c>
      <c r="L23" s="31">
        <v>20</v>
      </c>
      <c r="M23" s="31">
        <v>31</v>
      </c>
      <c r="N23" s="34">
        <v>5</v>
      </c>
      <c r="O23" s="34">
        <v>10</v>
      </c>
      <c r="P23" s="55">
        <v>30</v>
      </c>
      <c r="Q23" s="16">
        <f>SUM(I23+L23+M23+N23+O23+P23)</f>
        <v>116.35550913185574</v>
      </c>
      <c r="R23" s="2">
        <f>Q23/60</f>
        <v>1.9392584855309289</v>
      </c>
    </row>
    <row r="24" spans="1:18" x14ac:dyDescent="0.25">
      <c r="A24" s="70" t="s">
        <v>75</v>
      </c>
      <c r="B24" s="10" t="s">
        <v>16</v>
      </c>
      <c r="C24" s="79">
        <v>150</v>
      </c>
      <c r="D24" s="79">
        <v>10</v>
      </c>
      <c r="E24" s="82">
        <f t="shared" si="5"/>
        <v>6.5449846949787363</v>
      </c>
      <c r="F24" s="15">
        <f>0.75*E24</f>
        <v>4.908738521234052</v>
      </c>
      <c r="G24" s="26">
        <f>I64</f>
        <v>23</v>
      </c>
      <c r="H24" s="86">
        <f>I79</f>
        <v>20.535714285714285</v>
      </c>
      <c r="I24" s="16">
        <f>IF(E24="",,G24/F24/(H24/100))</f>
        <v>22.816452641654116</v>
      </c>
      <c r="J24" s="2">
        <f>I24/60</f>
        <v>0.38027421069423528</v>
      </c>
      <c r="L24" s="31">
        <v>7</v>
      </c>
      <c r="M24" s="31">
        <v>14</v>
      </c>
      <c r="N24" s="34">
        <v>10</v>
      </c>
      <c r="O24" s="34">
        <v>5</v>
      </c>
      <c r="P24" s="55">
        <v>30</v>
      </c>
      <c r="Q24" s="16">
        <f>SUM(I24+L24+M24+N24+O24+P24)</f>
        <v>88.816452641654109</v>
      </c>
      <c r="R24" s="2">
        <f>Q24/60</f>
        <v>1.4802742106942353</v>
      </c>
    </row>
    <row r="25" spans="1:18" s="6" customFormat="1" ht="6.75" x14ac:dyDescent="0.15">
      <c r="B25" s="21"/>
      <c r="C25" s="22"/>
      <c r="D25" s="22"/>
      <c r="F25" s="21"/>
      <c r="G25" s="22"/>
      <c r="H25" s="61"/>
      <c r="L25" s="33"/>
      <c r="M25" s="33"/>
      <c r="N25" s="36"/>
      <c r="O25" s="36"/>
      <c r="P25" s="57"/>
      <c r="Q25" s="5"/>
      <c r="R25" s="5"/>
    </row>
    <row r="26" spans="1:18" x14ac:dyDescent="0.25">
      <c r="L26" s="3"/>
      <c r="M26" s="3"/>
      <c r="N26" s="3"/>
      <c r="O26" s="3"/>
      <c r="P26" s="3"/>
      <c r="Q26" s="3"/>
      <c r="R26" s="3"/>
    </row>
    <row r="27" spans="1:18" x14ac:dyDescent="0.25">
      <c r="B27" s="37" t="s">
        <v>45</v>
      </c>
      <c r="C27" s="7"/>
      <c r="G27" s="37" t="s">
        <v>42</v>
      </c>
      <c r="H27" s="65"/>
      <c r="I27" s="65"/>
      <c r="J27" s="7"/>
      <c r="L27" s="3"/>
      <c r="M27" s="3"/>
      <c r="N27" s="3"/>
      <c r="O27" s="3"/>
      <c r="P27" s="3"/>
      <c r="Q27" s="3"/>
      <c r="R27" s="3"/>
    </row>
    <row r="28" spans="1:18" ht="15" customHeight="1" x14ac:dyDescent="0.25">
      <c r="B28" s="8" t="s">
        <v>46</v>
      </c>
      <c r="C28" s="24">
        <v>1</v>
      </c>
      <c r="G28" s="8" t="s">
        <v>48</v>
      </c>
      <c r="H28" s="18"/>
      <c r="I28" s="18"/>
      <c r="J28" s="66"/>
      <c r="Q28" s="3"/>
      <c r="R28" s="3"/>
    </row>
    <row r="29" spans="1:18" x14ac:dyDescent="0.25">
      <c r="B29" s="9" t="s">
        <v>47</v>
      </c>
      <c r="C29" s="25">
        <v>6</v>
      </c>
      <c r="G29" s="8" t="s">
        <v>49</v>
      </c>
      <c r="H29" s="18"/>
      <c r="I29" s="18"/>
      <c r="J29" s="67"/>
      <c r="Q29" s="3"/>
      <c r="R29" s="3"/>
    </row>
    <row r="30" spans="1:18" ht="15" customHeight="1" x14ac:dyDescent="0.25">
      <c r="B30" s="18"/>
      <c r="C30" s="20"/>
      <c r="G30" s="9" t="s">
        <v>50</v>
      </c>
      <c r="H30" s="68"/>
      <c r="I30" s="68"/>
      <c r="J30" s="69"/>
      <c r="Q30" s="3"/>
      <c r="R30" s="3"/>
    </row>
    <row r="31" spans="1:18" x14ac:dyDescent="0.25">
      <c r="B31" s="18"/>
      <c r="C31" s="20"/>
      <c r="Q31" s="3"/>
      <c r="R31" s="3"/>
    </row>
    <row r="32" spans="1:18" x14ac:dyDescent="0.25">
      <c r="B32" s="18"/>
      <c r="C32" s="20"/>
      <c r="Q32" s="3"/>
      <c r="R32" s="3"/>
    </row>
    <row r="33" spans="2:18" x14ac:dyDescent="0.25">
      <c r="B33" s="18"/>
      <c r="C33" s="20"/>
      <c r="Q33" s="3"/>
      <c r="R33" s="3"/>
    </row>
    <row r="34" spans="2:18" x14ac:dyDescent="0.25">
      <c r="B34" s="18"/>
      <c r="C34" s="20"/>
      <c r="Q34" s="3"/>
      <c r="R34" s="3"/>
    </row>
    <row r="35" spans="2:18" x14ac:dyDescent="0.25">
      <c r="Q35" s="3"/>
      <c r="R35" s="3"/>
    </row>
    <row r="36" spans="2:18" x14ac:dyDescent="0.25">
      <c r="B36" s="38"/>
      <c r="C36" s="38"/>
      <c r="D36" s="38"/>
      <c r="E36" s="38"/>
      <c r="F36" s="38"/>
      <c r="G36" s="38"/>
      <c r="H36" s="38"/>
      <c r="I36" s="38"/>
      <c r="J36" s="38"/>
      <c r="K36" s="38"/>
    </row>
    <row r="37" spans="2:18" x14ac:dyDescent="0.25">
      <c r="B37" s="105" t="s">
        <v>61</v>
      </c>
      <c r="C37" s="106"/>
      <c r="D37" s="106"/>
      <c r="E37" s="106"/>
      <c r="F37" s="106"/>
      <c r="G37" s="106"/>
      <c r="H37" s="106"/>
      <c r="I37" s="107"/>
    </row>
    <row r="38" spans="2:18" x14ac:dyDescent="0.25">
      <c r="B38" s="73" t="s">
        <v>60</v>
      </c>
      <c r="C38" s="85">
        <f>F21</f>
        <v>1.9582594207376376</v>
      </c>
      <c r="D38" s="102" t="s">
        <v>13</v>
      </c>
      <c r="E38" s="103"/>
      <c r="F38" s="103"/>
      <c r="G38" s="103"/>
      <c r="H38" s="103"/>
      <c r="I38" s="104"/>
    </row>
    <row r="39" spans="2:18" x14ac:dyDescent="0.25">
      <c r="B39" s="108"/>
      <c r="C39" s="110" t="s">
        <v>27</v>
      </c>
      <c r="D39" s="111"/>
      <c r="E39" s="111"/>
      <c r="F39" s="111"/>
      <c r="G39" s="111"/>
      <c r="H39" s="112"/>
      <c r="I39" s="108" t="s">
        <v>55</v>
      </c>
    </row>
    <row r="40" spans="2:18" x14ac:dyDescent="0.25">
      <c r="B40" s="109"/>
      <c r="C40" s="44">
        <v>1</v>
      </c>
      <c r="D40" s="45">
        <v>2</v>
      </c>
      <c r="E40" s="45">
        <v>3</v>
      </c>
      <c r="F40" s="45">
        <v>4</v>
      </c>
      <c r="G40" s="45">
        <v>5</v>
      </c>
      <c r="H40" s="46">
        <v>6</v>
      </c>
      <c r="I40" s="109"/>
    </row>
    <row r="41" spans="2:18" x14ac:dyDescent="0.25">
      <c r="B41" s="47" t="s">
        <v>70</v>
      </c>
      <c r="C41" s="74">
        <v>100</v>
      </c>
      <c r="D41" s="74">
        <v>70</v>
      </c>
      <c r="E41" s="74">
        <v>50</v>
      </c>
      <c r="F41" s="74">
        <v>25</v>
      </c>
      <c r="G41" s="74">
        <v>10</v>
      </c>
      <c r="H41" s="74">
        <v>0</v>
      </c>
      <c r="I41" s="39" t="s">
        <v>13</v>
      </c>
    </row>
    <row r="42" spans="2:18" x14ac:dyDescent="0.25">
      <c r="B42" s="47" t="s">
        <v>69</v>
      </c>
      <c r="C42" s="40">
        <v>12</v>
      </c>
      <c r="D42" s="40">
        <v>5</v>
      </c>
      <c r="E42" s="40">
        <v>2</v>
      </c>
      <c r="F42" s="74">
        <v>3</v>
      </c>
      <c r="G42" s="74">
        <v>2</v>
      </c>
      <c r="H42" s="74">
        <v>0</v>
      </c>
      <c r="I42" s="39">
        <f>SUM(C42:H42)</f>
        <v>24</v>
      </c>
    </row>
    <row r="43" spans="2:18" x14ac:dyDescent="0.25">
      <c r="B43" s="47" t="s">
        <v>56</v>
      </c>
      <c r="C43" s="75">
        <f t="shared" ref="C43:H43" si="13">C41/100*$C$38</f>
        <v>1.9582594207376376</v>
      </c>
      <c r="D43" s="75">
        <f t="shared" si="13"/>
        <v>1.3707815945163462</v>
      </c>
      <c r="E43" s="75">
        <f t="shared" si="13"/>
        <v>0.9791297103688188</v>
      </c>
      <c r="F43" s="75">
        <f t="shared" si="13"/>
        <v>0.4895648551844094</v>
      </c>
      <c r="G43" s="75">
        <f t="shared" si="13"/>
        <v>0.19582594207376378</v>
      </c>
      <c r="H43" s="75">
        <f t="shared" si="13"/>
        <v>0</v>
      </c>
      <c r="I43" s="39" t="s">
        <v>13</v>
      </c>
    </row>
    <row r="44" spans="2:18" x14ac:dyDescent="0.25">
      <c r="B44" s="47" t="s">
        <v>57</v>
      </c>
      <c r="C44" s="75">
        <f t="shared" ref="C44:H44" si="14">IF(C41&lt;&gt;0,C42/C43,0)</f>
        <v>6.1278908570141528</v>
      </c>
      <c r="D44" s="75">
        <f t="shared" si="14"/>
        <v>3.6475540815560437</v>
      </c>
      <c r="E44" s="75">
        <f t="shared" si="14"/>
        <v>2.0426302856713843</v>
      </c>
      <c r="F44" s="75">
        <f t="shared" si="14"/>
        <v>6.1278908570141528</v>
      </c>
      <c r="G44" s="75">
        <f t="shared" si="14"/>
        <v>10.21315142835692</v>
      </c>
      <c r="H44" s="75">
        <f t="shared" si="14"/>
        <v>0</v>
      </c>
      <c r="I44" s="75">
        <f>SUM(C44:H44)</f>
        <v>28.159117509612653</v>
      </c>
    </row>
    <row r="45" spans="2:18" x14ac:dyDescent="0.25">
      <c r="B45" s="73" t="s">
        <v>58</v>
      </c>
      <c r="C45" s="102" t="s">
        <v>13</v>
      </c>
      <c r="D45" s="103"/>
      <c r="E45" s="103"/>
      <c r="F45" s="103"/>
      <c r="G45" s="103"/>
      <c r="H45" s="104"/>
      <c r="I45" s="75">
        <f>I42/I44</f>
        <v>0.85229943700498223</v>
      </c>
    </row>
    <row r="46" spans="2:18" x14ac:dyDescent="0.25">
      <c r="B46" s="73" t="s">
        <v>59</v>
      </c>
      <c r="C46" s="102" t="s">
        <v>13</v>
      </c>
      <c r="D46" s="103"/>
      <c r="E46" s="103"/>
      <c r="F46" s="103"/>
      <c r="G46" s="103"/>
      <c r="H46" s="104"/>
      <c r="I46" s="75">
        <f>I45/C38*100</f>
        <v>43.523316062176171</v>
      </c>
    </row>
    <row r="47" spans="2:18" s="88" customFormat="1" ht="18.75" x14ac:dyDescent="0.3"/>
    <row r="48" spans="2:18" x14ac:dyDescent="0.25">
      <c r="B48" s="105" t="s">
        <v>63</v>
      </c>
      <c r="C48" s="106"/>
      <c r="D48" s="106"/>
      <c r="E48" s="106"/>
      <c r="F48" s="106"/>
      <c r="G48" s="106"/>
      <c r="H48" s="106"/>
      <c r="I48" s="107"/>
    </row>
    <row r="49" spans="2:9" x14ac:dyDescent="0.25">
      <c r="B49" s="73" t="s">
        <v>62</v>
      </c>
      <c r="C49" s="85">
        <f>F22</f>
        <v>1.7278759594743862</v>
      </c>
      <c r="D49" s="102" t="s">
        <v>13</v>
      </c>
      <c r="E49" s="103"/>
      <c r="F49" s="103"/>
      <c r="G49" s="103"/>
      <c r="H49" s="103"/>
      <c r="I49" s="104"/>
    </row>
    <row r="50" spans="2:9" x14ac:dyDescent="0.25">
      <c r="B50" s="108"/>
      <c r="C50" s="110" t="s">
        <v>27</v>
      </c>
      <c r="D50" s="111"/>
      <c r="E50" s="111"/>
      <c r="F50" s="111"/>
      <c r="G50" s="111"/>
      <c r="H50" s="112"/>
      <c r="I50" s="108" t="s">
        <v>55</v>
      </c>
    </row>
    <row r="51" spans="2:9" x14ac:dyDescent="0.25">
      <c r="B51" s="109"/>
      <c r="C51" s="44">
        <v>1</v>
      </c>
      <c r="D51" s="45">
        <v>2</v>
      </c>
      <c r="E51" s="45">
        <v>3</v>
      </c>
      <c r="F51" s="45">
        <v>4</v>
      </c>
      <c r="G51" s="45">
        <v>5</v>
      </c>
      <c r="H51" s="46">
        <v>6</v>
      </c>
      <c r="I51" s="109"/>
    </row>
    <row r="52" spans="2:9" x14ac:dyDescent="0.25">
      <c r="B52" s="47" t="s">
        <v>70</v>
      </c>
      <c r="C52" s="74">
        <v>100</v>
      </c>
      <c r="D52" s="74">
        <v>70</v>
      </c>
      <c r="E52" s="74">
        <v>50</v>
      </c>
      <c r="F52" s="74">
        <v>25</v>
      </c>
      <c r="G52" s="74">
        <v>10</v>
      </c>
      <c r="H52" s="74">
        <v>0</v>
      </c>
      <c r="I52" s="39" t="s">
        <v>13</v>
      </c>
    </row>
    <row r="53" spans="2:9" x14ac:dyDescent="0.25">
      <c r="B53" s="47" t="s">
        <v>69</v>
      </c>
      <c r="C53" s="40">
        <v>10</v>
      </c>
      <c r="D53" s="40">
        <v>6.5</v>
      </c>
      <c r="E53" s="40">
        <v>3</v>
      </c>
      <c r="F53" s="74">
        <v>2</v>
      </c>
      <c r="G53" s="74">
        <v>1.5</v>
      </c>
      <c r="H53" s="74">
        <v>0</v>
      </c>
      <c r="I53" s="39">
        <f>SUM(C53:H53)</f>
        <v>23</v>
      </c>
    </row>
    <row r="54" spans="2:9" x14ac:dyDescent="0.25">
      <c r="B54" s="47" t="s">
        <v>56</v>
      </c>
      <c r="C54" s="75">
        <f t="shared" ref="C54:H54" si="15">C52/100*$C$49</f>
        <v>1.7278759594743862</v>
      </c>
      <c r="D54" s="75">
        <f t="shared" si="15"/>
        <v>1.2095131716320702</v>
      </c>
      <c r="E54" s="75">
        <f t="shared" si="15"/>
        <v>0.86393797973719311</v>
      </c>
      <c r="F54" s="75">
        <f t="shared" si="15"/>
        <v>0.43196898986859655</v>
      </c>
      <c r="G54" s="75">
        <f t="shared" si="15"/>
        <v>0.17278759594743864</v>
      </c>
      <c r="H54" s="75">
        <f t="shared" si="15"/>
        <v>0</v>
      </c>
      <c r="I54" s="39" t="s">
        <v>13</v>
      </c>
    </row>
    <row r="55" spans="2:9" x14ac:dyDescent="0.25">
      <c r="B55" s="47" t="s">
        <v>57</v>
      </c>
      <c r="C55" s="75">
        <f t="shared" ref="C55:H55" si="16">IF(C52&lt;&gt;0,C53/C54,0)</f>
        <v>5.7874524760689212</v>
      </c>
      <c r="D55" s="75">
        <f t="shared" si="16"/>
        <v>5.3740630134925711</v>
      </c>
      <c r="E55" s="75">
        <f t="shared" si="16"/>
        <v>3.472471485641353</v>
      </c>
      <c r="F55" s="75">
        <f t="shared" si="16"/>
        <v>4.6299619808551373</v>
      </c>
      <c r="G55" s="75">
        <f t="shared" si="16"/>
        <v>8.6811787141033818</v>
      </c>
      <c r="H55" s="75">
        <f t="shared" si="16"/>
        <v>0</v>
      </c>
      <c r="I55" s="75">
        <f>SUM(C55:H55)</f>
        <v>27.945127670161362</v>
      </c>
    </row>
    <row r="56" spans="2:9" x14ac:dyDescent="0.25">
      <c r="B56" s="73" t="s">
        <v>58</v>
      </c>
      <c r="C56" s="102" t="s">
        <v>13</v>
      </c>
      <c r="D56" s="103"/>
      <c r="E56" s="103"/>
      <c r="F56" s="103"/>
      <c r="G56" s="103"/>
      <c r="H56" s="104"/>
      <c r="I56" s="75">
        <f>I53/I55</f>
        <v>0.82304150732359826</v>
      </c>
    </row>
    <row r="57" spans="2:9" x14ac:dyDescent="0.25">
      <c r="B57" s="73" t="s">
        <v>59</v>
      </c>
      <c r="C57" s="102" t="s">
        <v>13</v>
      </c>
      <c r="D57" s="103"/>
      <c r="E57" s="103"/>
      <c r="F57" s="103"/>
      <c r="G57" s="103"/>
      <c r="H57" s="104"/>
      <c r="I57" s="75">
        <f>I56/C49*100</f>
        <v>47.633136094674562</v>
      </c>
    </row>
    <row r="58" spans="2:9" s="88" customFormat="1" ht="18.75" x14ac:dyDescent="0.3"/>
    <row r="59" spans="2:9" x14ac:dyDescent="0.25">
      <c r="B59" s="105" t="s">
        <v>65</v>
      </c>
      <c r="C59" s="106"/>
      <c r="D59" s="106"/>
      <c r="E59" s="106"/>
      <c r="F59" s="106"/>
      <c r="G59" s="106"/>
      <c r="H59" s="106"/>
      <c r="I59" s="107"/>
    </row>
    <row r="60" spans="2:9" x14ac:dyDescent="0.25">
      <c r="B60" s="73" t="s">
        <v>64</v>
      </c>
      <c r="C60" s="85">
        <f>F23</f>
        <v>3.9269908169872414</v>
      </c>
      <c r="D60" s="102" t="s">
        <v>13</v>
      </c>
      <c r="E60" s="103"/>
      <c r="F60" s="103"/>
      <c r="G60" s="103"/>
      <c r="H60" s="103"/>
      <c r="I60" s="104"/>
    </row>
    <row r="61" spans="2:9" x14ac:dyDescent="0.25">
      <c r="B61" s="108"/>
      <c r="C61" s="110" t="s">
        <v>27</v>
      </c>
      <c r="D61" s="111"/>
      <c r="E61" s="111"/>
      <c r="F61" s="111"/>
      <c r="G61" s="111"/>
      <c r="H61" s="112"/>
      <c r="I61" s="108" t="s">
        <v>55</v>
      </c>
    </row>
    <row r="62" spans="2:9" x14ac:dyDescent="0.25">
      <c r="B62" s="109"/>
      <c r="C62" s="44">
        <v>1</v>
      </c>
      <c r="D62" s="45">
        <v>2</v>
      </c>
      <c r="E62" s="45">
        <v>3</v>
      </c>
      <c r="F62" s="45">
        <v>4</v>
      </c>
      <c r="G62" s="45">
        <v>5</v>
      </c>
      <c r="H62" s="46">
        <v>6</v>
      </c>
      <c r="I62" s="109"/>
    </row>
    <row r="63" spans="2:9" x14ac:dyDescent="0.25">
      <c r="B63" s="47" t="s">
        <v>70</v>
      </c>
      <c r="C63" s="74">
        <v>90</v>
      </c>
      <c r="D63" s="74">
        <v>65</v>
      </c>
      <c r="E63" s="74">
        <v>40</v>
      </c>
      <c r="F63" s="74">
        <v>30</v>
      </c>
      <c r="G63" s="74">
        <v>5</v>
      </c>
      <c r="H63" s="74">
        <v>0</v>
      </c>
      <c r="I63" s="39" t="s">
        <v>13</v>
      </c>
    </row>
    <row r="64" spans="2:9" x14ac:dyDescent="0.25">
      <c r="B64" s="47" t="s">
        <v>69</v>
      </c>
      <c r="C64" s="40">
        <v>6</v>
      </c>
      <c r="D64" s="40">
        <v>7</v>
      </c>
      <c r="E64" s="40">
        <v>5</v>
      </c>
      <c r="F64" s="74">
        <v>3</v>
      </c>
      <c r="G64" s="74">
        <v>2</v>
      </c>
      <c r="H64" s="74">
        <v>0</v>
      </c>
      <c r="I64" s="39">
        <f>SUM(C64:H64)</f>
        <v>23</v>
      </c>
    </row>
    <row r="65" spans="2:9" x14ac:dyDescent="0.25">
      <c r="B65" s="47" t="s">
        <v>56</v>
      </c>
      <c r="C65" s="75">
        <f t="shared" ref="C65:H65" si="17">C63/100*$C$60</f>
        <v>3.5342917352885173</v>
      </c>
      <c r="D65" s="75">
        <f t="shared" si="17"/>
        <v>2.5525440310417071</v>
      </c>
      <c r="E65" s="75">
        <f t="shared" si="17"/>
        <v>1.5707963267948966</v>
      </c>
      <c r="F65" s="75">
        <f t="shared" si="17"/>
        <v>1.1780972450961724</v>
      </c>
      <c r="G65" s="75">
        <f t="shared" si="17"/>
        <v>0.19634954084936207</v>
      </c>
      <c r="H65" s="75">
        <f t="shared" si="17"/>
        <v>0</v>
      </c>
      <c r="I65" s="39" t="s">
        <v>13</v>
      </c>
    </row>
    <row r="66" spans="2:9" x14ac:dyDescent="0.25">
      <c r="B66" s="47" t="s">
        <v>57</v>
      </c>
      <c r="C66" s="75">
        <f t="shared" ref="C66:H66" si="18">IF(C63&lt;&gt;0,C64/C65,0)</f>
        <v>1.6976527263135504</v>
      </c>
      <c r="D66" s="75">
        <f t="shared" si="18"/>
        <v>2.7423620963526578</v>
      </c>
      <c r="E66" s="75">
        <f t="shared" si="18"/>
        <v>3.183098861837907</v>
      </c>
      <c r="F66" s="75">
        <f t="shared" si="18"/>
        <v>2.5464790894703255</v>
      </c>
      <c r="G66" s="75">
        <f t="shared" si="18"/>
        <v>10.185916357881302</v>
      </c>
      <c r="H66" s="75">
        <f t="shared" si="18"/>
        <v>0</v>
      </c>
      <c r="I66" s="75">
        <f>SUM(C66:H66)</f>
        <v>20.355509131855744</v>
      </c>
    </row>
    <row r="67" spans="2:9" x14ac:dyDescent="0.25">
      <c r="B67" s="73" t="s">
        <v>58</v>
      </c>
      <c r="C67" s="102" t="s">
        <v>13</v>
      </c>
      <c r="D67" s="103"/>
      <c r="E67" s="103"/>
      <c r="F67" s="103"/>
      <c r="G67" s="103"/>
      <c r="H67" s="104"/>
      <c r="I67" s="75">
        <f>I64/I66</f>
        <v>1.1299152406856634</v>
      </c>
    </row>
    <row r="68" spans="2:9" x14ac:dyDescent="0.25">
      <c r="B68" s="73" t="s">
        <v>59</v>
      </c>
      <c r="C68" s="102" t="s">
        <v>13</v>
      </c>
      <c r="D68" s="103"/>
      <c r="E68" s="103"/>
      <c r="F68" s="103"/>
      <c r="G68" s="103"/>
      <c r="H68" s="104"/>
      <c r="I68" s="75">
        <f>I67/C60*100</f>
        <v>28.77305533279872</v>
      </c>
    </row>
    <row r="69" spans="2:9" s="88" customFormat="1" ht="18.75" x14ac:dyDescent="0.3">
      <c r="C69" s="89"/>
      <c r="D69" s="89"/>
      <c r="E69" s="89"/>
      <c r="F69" s="89"/>
      <c r="G69" s="89"/>
      <c r="H69" s="89"/>
      <c r="I69" s="90"/>
    </row>
    <row r="70" spans="2:9" x14ac:dyDescent="0.25">
      <c r="B70" s="105" t="s">
        <v>67</v>
      </c>
      <c r="C70" s="106"/>
      <c r="D70" s="106"/>
      <c r="E70" s="106"/>
      <c r="F70" s="106"/>
      <c r="G70" s="106"/>
      <c r="H70" s="106"/>
      <c r="I70" s="107"/>
    </row>
    <row r="71" spans="2:9" x14ac:dyDescent="0.25">
      <c r="B71" s="73" t="s">
        <v>66</v>
      </c>
      <c r="C71" s="85">
        <f>F24</f>
        <v>4.908738521234052</v>
      </c>
      <c r="D71" s="102" t="s">
        <v>13</v>
      </c>
      <c r="E71" s="103"/>
      <c r="F71" s="103"/>
      <c r="G71" s="103"/>
      <c r="H71" s="103"/>
      <c r="I71" s="104"/>
    </row>
    <row r="72" spans="2:9" x14ac:dyDescent="0.25">
      <c r="B72" s="108"/>
      <c r="C72" s="110" t="s">
        <v>27</v>
      </c>
      <c r="D72" s="111"/>
      <c r="E72" s="111"/>
      <c r="F72" s="111"/>
      <c r="G72" s="111"/>
      <c r="H72" s="112"/>
      <c r="I72" s="108" t="s">
        <v>55</v>
      </c>
    </row>
    <row r="73" spans="2:9" x14ac:dyDescent="0.25">
      <c r="B73" s="109"/>
      <c r="C73" s="44">
        <v>1</v>
      </c>
      <c r="D73" s="45">
        <v>2</v>
      </c>
      <c r="E73" s="45">
        <v>3</v>
      </c>
      <c r="F73" s="45">
        <v>4</v>
      </c>
      <c r="G73" s="45">
        <v>5</v>
      </c>
      <c r="H73" s="46">
        <v>6</v>
      </c>
      <c r="I73" s="109"/>
    </row>
    <row r="74" spans="2:9" x14ac:dyDescent="0.25">
      <c r="B74" s="47" t="s">
        <v>70</v>
      </c>
      <c r="C74" s="74">
        <v>75</v>
      </c>
      <c r="D74" s="74">
        <v>50</v>
      </c>
      <c r="E74" s="74">
        <v>25</v>
      </c>
      <c r="F74" s="74">
        <v>10</v>
      </c>
      <c r="G74" s="74">
        <v>5</v>
      </c>
      <c r="H74" s="74">
        <v>0</v>
      </c>
      <c r="I74" s="39" t="s">
        <v>13</v>
      </c>
    </row>
    <row r="75" spans="2:9" x14ac:dyDescent="0.25">
      <c r="B75" s="47" t="s">
        <v>69</v>
      </c>
      <c r="C75" s="40">
        <v>6</v>
      </c>
      <c r="D75" s="40">
        <v>7</v>
      </c>
      <c r="E75" s="40">
        <v>5</v>
      </c>
      <c r="F75" s="74">
        <v>3</v>
      </c>
      <c r="G75" s="74">
        <v>2</v>
      </c>
      <c r="H75" s="74">
        <v>0</v>
      </c>
      <c r="I75" s="39">
        <f>SUM(C75:H75)</f>
        <v>23</v>
      </c>
    </row>
    <row r="76" spans="2:9" x14ac:dyDescent="0.25">
      <c r="B76" s="47" t="s">
        <v>56</v>
      </c>
      <c r="C76" s="75">
        <f t="shared" ref="C76:H76" si="19">C74/100*$C$71</f>
        <v>3.6815538909255388</v>
      </c>
      <c r="D76" s="75">
        <f t="shared" si="19"/>
        <v>2.454369260617026</v>
      </c>
      <c r="E76" s="75">
        <f t="shared" si="19"/>
        <v>1.227184630308513</v>
      </c>
      <c r="F76" s="75">
        <f t="shared" si="19"/>
        <v>0.49087385212340523</v>
      </c>
      <c r="G76" s="75">
        <f t="shared" si="19"/>
        <v>0.24543692606170261</v>
      </c>
      <c r="H76" s="75">
        <f t="shared" si="19"/>
        <v>0</v>
      </c>
      <c r="I76" s="39" t="s">
        <v>13</v>
      </c>
    </row>
    <row r="77" spans="2:9" x14ac:dyDescent="0.25">
      <c r="B77" s="47" t="s">
        <v>57</v>
      </c>
      <c r="C77" s="75">
        <f t="shared" ref="C77:H77" si="20">IF(C74&lt;&gt;0,C75/C76,0)</f>
        <v>1.6297466172610082</v>
      </c>
      <c r="D77" s="75">
        <f t="shared" si="20"/>
        <v>2.8520565802067646</v>
      </c>
      <c r="E77" s="75">
        <f t="shared" si="20"/>
        <v>4.0743665431525207</v>
      </c>
      <c r="F77" s="75">
        <f t="shared" si="20"/>
        <v>6.1115498147287806</v>
      </c>
      <c r="G77" s="75">
        <f t="shared" si="20"/>
        <v>8.1487330863050413</v>
      </c>
      <c r="H77" s="75">
        <f t="shared" si="20"/>
        <v>0</v>
      </c>
      <c r="I77" s="75">
        <f>SUM(C77:H77)</f>
        <v>22.816452641654116</v>
      </c>
    </row>
    <row r="78" spans="2:9" x14ac:dyDescent="0.25">
      <c r="B78" s="73" t="s">
        <v>58</v>
      </c>
      <c r="C78" s="102" t="s">
        <v>13</v>
      </c>
      <c r="D78" s="103"/>
      <c r="E78" s="103"/>
      <c r="F78" s="103"/>
      <c r="G78" s="103"/>
      <c r="H78" s="104"/>
      <c r="I78" s="75">
        <f>I75/I77</f>
        <v>1.0080445177534214</v>
      </c>
    </row>
    <row r="79" spans="2:9" x14ac:dyDescent="0.25">
      <c r="B79" s="73" t="s">
        <v>59</v>
      </c>
      <c r="C79" s="102" t="s">
        <v>13</v>
      </c>
      <c r="D79" s="103"/>
      <c r="E79" s="103"/>
      <c r="F79" s="103"/>
      <c r="G79" s="103"/>
      <c r="H79" s="104"/>
      <c r="I79" s="75">
        <f>I78/C71*100</f>
        <v>20.535714285714285</v>
      </c>
    </row>
  </sheetData>
  <mergeCells count="34">
    <mergeCell ref="B37:I37"/>
    <mergeCell ref="B1:K1"/>
    <mergeCell ref="E3:F3"/>
    <mergeCell ref="I3:J3"/>
    <mergeCell ref="Q3:R3"/>
    <mergeCell ref="I4:J4"/>
    <mergeCell ref="Q4:R4"/>
    <mergeCell ref="D38:I38"/>
    <mergeCell ref="B39:B40"/>
    <mergeCell ref="C39:H39"/>
    <mergeCell ref="I39:I40"/>
    <mergeCell ref="C45:H45"/>
    <mergeCell ref="C46:H46"/>
    <mergeCell ref="B48:I48"/>
    <mergeCell ref="D49:I49"/>
    <mergeCell ref="B50:B51"/>
    <mergeCell ref="C50:H50"/>
    <mergeCell ref="I50:I51"/>
    <mergeCell ref="C56:H56"/>
    <mergeCell ref="C57:H57"/>
    <mergeCell ref="B59:I59"/>
    <mergeCell ref="D60:I60"/>
    <mergeCell ref="B61:B62"/>
    <mergeCell ref="C61:H61"/>
    <mergeCell ref="I61:I62"/>
    <mergeCell ref="C67:H67"/>
    <mergeCell ref="C78:H78"/>
    <mergeCell ref="C79:H79"/>
    <mergeCell ref="C68:H68"/>
    <mergeCell ref="B70:I70"/>
    <mergeCell ref="D71:I71"/>
    <mergeCell ref="B72:B73"/>
    <mergeCell ref="C72:H72"/>
    <mergeCell ref="I72:I73"/>
  </mergeCells>
  <conditionalFormatting sqref="R7:R12 R14:R19 R21:R23">
    <cfRule type="cellIs" dxfId="5" priority="4" stopIfTrue="1" operator="lessThan">
      <formula>$C$28</formula>
    </cfRule>
    <cfRule type="cellIs" dxfId="4" priority="5" stopIfTrue="1" operator="between">
      <formula>$C$28</formula>
      <formula>$C$29</formula>
    </cfRule>
    <cfRule type="cellIs" dxfId="3" priority="6" stopIfTrue="1" operator="greaterThan">
      <formula>$C$29</formula>
    </cfRule>
  </conditionalFormatting>
  <conditionalFormatting sqref="R24">
    <cfRule type="cellIs" dxfId="2" priority="1" stopIfTrue="1" operator="lessThan">
      <formula>$C$28</formula>
    </cfRule>
    <cfRule type="cellIs" dxfId="1" priority="2" stopIfTrue="1" operator="between">
      <formula>$C$28</formula>
      <formula>$C$29</formula>
    </cfRule>
    <cfRule type="cellIs" dxfId="0" priority="3" stopIfTrue="1" operator="greaterThan">
      <formula>$C$29</formula>
    </cfRule>
  </conditionalFormatting>
  <pageMargins left="0.5" right="0.5" top="0.75" bottom="0.75" header="0.3" footer="0.3"/>
  <pageSetup fitToHeight="0" pageOrder="overThenDown"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Important Notes</vt:lpstr>
      <vt:lpstr>Template</vt:lpstr>
      <vt:lpstr>'Important Notes'!Print_Area</vt:lpstr>
      <vt:lpstr>Template!Print_Area</vt:lpstr>
    </vt:vector>
  </TitlesOfParts>
  <Company>University of Florida MAE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EML2322L Wheel Motor Time Calculations</dc:title>
  <dc:creator>Adam Glintz</dc:creator>
  <cp:lastModifiedBy>Braddock,Michael J</cp:lastModifiedBy>
  <cp:lastPrinted>2018-08-31T19:34:31Z</cp:lastPrinted>
  <dcterms:created xsi:type="dcterms:W3CDTF">2010-09-13T12:34:30Z</dcterms:created>
  <dcterms:modified xsi:type="dcterms:W3CDTF">2020-09-09T19:52:13Z</dcterms:modified>
</cp:coreProperties>
</file>